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" windowWidth="11340" windowHeight="9696" tabRatio="943" activeTab="1"/>
  </bookViews>
  <sheets>
    <sheet name="AWPA pl raw" sheetId="1" r:id="rId1"/>
    <sheet name="AWPA bp raw" sheetId="2" r:id="rId2"/>
    <sheet name="AWPA dl raw " sheetId="3" r:id="rId3"/>
    <sheet name="WPA bp raw" sheetId="4" r:id="rId4"/>
    <sheet name="WPA dl raw" sheetId="5" r:id="rId5"/>
    <sheet name="AWPC нар жим (1 вес) " sheetId="6" r:id="rId6"/>
    <sheet name="WPC нар жим (1 вес)" sheetId="7" r:id="rId7"/>
    <sheet name="AWPC bp soft eq стандарт" sheetId="8" r:id="rId8"/>
    <sheet name="WPC bp soft eq стандарт" sheetId="9" r:id="rId9"/>
  </sheets>
  <definedNames/>
  <calcPr fullCalcOnLoad="1" refMode="R1C1"/>
</workbook>
</file>

<file path=xl/sharedStrings.xml><?xml version="1.0" encoding="utf-8"?>
<sst xmlns="http://schemas.openxmlformats.org/spreadsheetml/2006/main" count="1458" uniqueCount="471">
  <si>
    <t>ФИО</t>
  </si>
  <si>
    <t>Присед</t>
  </si>
  <si>
    <t>Жим</t>
  </si>
  <si>
    <t>Тяга</t>
  </si>
  <si>
    <t>Сумма</t>
  </si>
  <si>
    <t>С вес</t>
  </si>
  <si>
    <t>Тренер</t>
  </si>
  <si>
    <t>Очки</t>
  </si>
  <si>
    <t>Команда</t>
  </si>
  <si>
    <t>Рек</t>
  </si>
  <si>
    <t>коэф</t>
  </si>
  <si>
    <t>Город</t>
  </si>
  <si>
    <t>Возр груп
Год. р./Возраст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</si>
  <si>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</si>
  <si>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</si>
  <si>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</si>
  <si>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</si>
  <si>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</si>
  <si>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</si>
  <si>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ВЕСОВАЯ КАТЕГОРИЯ   75</t>
  </si>
  <si>
    <t>Ервасов Руслан</t>
  </si>
  <si>
    <t>Juniors 20-23 (17.05.1997)/21</t>
  </si>
  <si>
    <t>73,80</t>
  </si>
  <si>
    <t xml:space="preserve">лично </t>
  </si>
  <si>
    <t xml:space="preserve">Нальчик/Кабардино-Балкария </t>
  </si>
  <si>
    <t>100,0</t>
  </si>
  <si>
    <t>110,0</t>
  </si>
  <si>
    <t xml:space="preserve"> </t>
  </si>
  <si>
    <t>Айрапетян Дмитрий</t>
  </si>
  <si>
    <t>Open (25.10.1987)/31</t>
  </si>
  <si>
    <t>74,00</t>
  </si>
  <si>
    <t xml:space="preserve">Москва </t>
  </si>
  <si>
    <t>145,0</t>
  </si>
  <si>
    <t>150,0</t>
  </si>
  <si>
    <t>155,0</t>
  </si>
  <si>
    <t>ВЕСОВАЯ КАТЕГОРИЯ   82.5</t>
  </si>
  <si>
    <t>Худолеев Евгений</t>
  </si>
  <si>
    <t>Masters 70-74 (10.09.1946)/72</t>
  </si>
  <si>
    <t>82,50</t>
  </si>
  <si>
    <t xml:space="preserve">Валдай/Новгородская область </t>
  </si>
  <si>
    <t>90,0</t>
  </si>
  <si>
    <t>ВЕСОВАЯ КАТЕГОРИЯ   90</t>
  </si>
  <si>
    <t>Анфилов Александр</t>
  </si>
  <si>
    <t>Masters 45-49 (17.02.1972)/46</t>
  </si>
  <si>
    <t>87,10</t>
  </si>
  <si>
    <t xml:space="preserve">Балашиха/Московская область </t>
  </si>
  <si>
    <t>120,0</t>
  </si>
  <si>
    <t>130,0</t>
  </si>
  <si>
    <t>135,0</t>
  </si>
  <si>
    <t>ВЕСОВАЯ КАТЕГОРИЯ   100</t>
  </si>
  <si>
    <t>Уветов Владимир</t>
  </si>
  <si>
    <t>Open (12.04.1979)/39</t>
  </si>
  <si>
    <t>98,70</t>
  </si>
  <si>
    <t xml:space="preserve">Come on Gym </t>
  </si>
  <si>
    <t>215,0</t>
  </si>
  <si>
    <t>220,0</t>
  </si>
  <si>
    <t>227,5</t>
  </si>
  <si>
    <t>Белов Антон</t>
  </si>
  <si>
    <t>Open (24.03.1985)/33</t>
  </si>
  <si>
    <t>97,60</t>
  </si>
  <si>
    <t>190,0</t>
  </si>
  <si>
    <t>205,0</t>
  </si>
  <si>
    <t>210,0</t>
  </si>
  <si>
    <t>ВЕСОВАЯ КАТЕГОРИЯ   110</t>
  </si>
  <si>
    <t>Кирьянов Александр</t>
  </si>
  <si>
    <t>Open (15.04.1975)/43</t>
  </si>
  <si>
    <t>106,60</t>
  </si>
  <si>
    <t xml:space="preserve">Краснознаменск/Московская область </t>
  </si>
  <si>
    <t>230,0</t>
  </si>
  <si>
    <t>235,0</t>
  </si>
  <si>
    <t>Венин Сергей</t>
  </si>
  <si>
    <t>Open (03.05.1985)/33</t>
  </si>
  <si>
    <t>109,60</t>
  </si>
  <si>
    <t xml:space="preserve">Щербинка/Московская область </t>
  </si>
  <si>
    <t>197,5</t>
  </si>
  <si>
    <t>ВЕСОВАЯ КАТЕГОРИЯ   125</t>
  </si>
  <si>
    <t>Медведев Дмитрий</t>
  </si>
  <si>
    <t>Juniors 20-23 (16.03.1996)/22</t>
  </si>
  <si>
    <t>112,10</t>
  </si>
  <si>
    <t xml:space="preserve">Орехово-Зуево/Московская область </t>
  </si>
  <si>
    <t>140,0</t>
  </si>
  <si>
    <t>Шишов Алексей</t>
  </si>
  <si>
    <t>Masters 45-49 (21.03.1973)/45</t>
  </si>
  <si>
    <t>125,00</t>
  </si>
  <si>
    <t xml:space="preserve">Тула/Тульская область </t>
  </si>
  <si>
    <t>170,0</t>
  </si>
  <si>
    <t>180,0</t>
  </si>
  <si>
    <t>ВЕСОВАЯ КАТЕГОРИЯ   140</t>
  </si>
  <si>
    <t>Шпринц Лев</t>
  </si>
  <si>
    <t>Masters 65-69 (12.06.1952)/66</t>
  </si>
  <si>
    <t>127,00</t>
  </si>
  <si>
    <t xml:space="preserve">Звенигород/Московская область </t>
  </si>
  <si>
    <t>115,0</t>
  </si>
  <si>
    <t>122,5</t>
  </si>
  <si>
    <t>125,0</t>
  </si>
  <si>
    <t xml:space="preserve">Мужчины </t>
  </si>
  <si>
    <t xml:space="preserve">Junior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</si>
  <si>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</si>
  <si>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</si>
  <si>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</si>
  <si>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</si>
  <si>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Коэф. </t>
  </si>
  <si>
    <t xml:space="preserve">Юниоры 20 - 23 </t>
  </si>
  <si>
    <t xml:space="preserve">125 </t>
  </si>
  <si>
    <t>77,4445</t>
  </si>
  <si>
    <t xml:space="preserve">75 </t>
  </si>
  <si>
    <t>67,3000</t>
  </si>
  <si>
    <t xml:space="preserve">Open </t>
  </si>
  <si>
    <t xml:space="preserve">Открытая </t>
  </si>
  <si>
    <t xml:space="preserve">110 </t>
  </si>
  <si>
    <t>124,4530</t>
  </si>
  <si>
    <t xml:space="preserve">100 </t>
  </si>
  <si>
    <t>122,6060</t>
  </si>
  <si>
    <t>117,6420</t>
  </si>
  <si>
    <t>106,0575</t>
  </si>
  <si>
    <t>104,0980</t>
  </si>
  <si>
    <t xml:space="preserve">Masters </t>
  </si>
  <si>
    <t xml:space="preserve">Мастера 70 - 74 </t>
  </si>
  <si>
    <t xml:space="preserve">82.5 </t>
  </si>
  <si>
    <t>128,5667</t>
  </si>
  <si>
    <t xml:space="preserve">Мастера 65 - 69 </t>
  </si>
  <si>
    <t xml:space="preserve">140 </t>
  </si>
  <si>
    <t>125,1511</t>
  </si>
  <si>
    <t xml:space="preserve">Мастера 45 - 49 </t>
  </si>
  <si>
    <t>98,2814</t>
  </si>
  <si>
    <t xml:space="preserve">90 </t>
  </si>
  <si>
    <t>86,1993</t>
  </si>
  <si>
    <t>ВЕСОВАЯ КАТЕГОРИЯ   52</t>
  </si>
  <si>
    <t>Контарь Инесса</t>
  </si>
  <si>
    <t>Open (25.01.1980)/38</t>
  </si>
  <si>
    <t>52,16</t>
  </si>
  <si>
    <t>80,0</t>
  </si>
  <si>
    <t>87,5</t>
  </si>
  <si>
    <t>52,5</t>
  </si>
  <si>
    <t>57,5</t>
  </si>
  <si>
    <t>60,0</t>
  </si>
  <si>
    <t>112,5</t>
  </si>
  <si>
    <t>Максимова Полина</t>
  </si>
  <si>
    <t>Open (25.08.1989)/29</t>
  </si>
  <si>
    <t>51,71</t>
  </si>
  <si>
    <t xml:space="preserve">Лыткарино/Московская область </t>
  </si>
  <si>
    <t>70,0</t>
  </si>
  <si>
    <t>75,0</t>
  </si>
  <si>
    <t>37,5</t>
  </si>
  <si>
    <t>ВЕСОВАЯ КАТЕГОРИЯ   56</t>
  </si>
  <si>
    <t>Бычкова Анастасия</t>
  </si>
  <si>
    <t>Teen 16-17 (05.11.2001)/17</t>
  </si>
  <si>
    <t>55,34</t>
  </si>
  <si>
    <t xml:space="preserve">Люберцы/Московская область </t>
  </si>
  <si>
    <t>95,0</t>
  </si>
  <si>
    <t>45,0</t>
  </si>
  <si>
    <t>50,0</t>
  </si>
  <si>
    <t>85,0</t>
  </si>
  <si>
    <t>ВЕСОВАЯ КАТЕГОРИЯ   60</t>
  </si>
  <si>
    <t>Гадецкая Мария</t>
  </si>
  <si>
    <t>Open (19.04.1987)/31</t>
  </si>
  <si>
    <t>58,06</t>
  </si>
  <si>
    <t xml:space="preserve">Клин/Московская область </t>
  </si>
  <si>
    <t>105,0</t>
  </si>
  <si>
    <t>65,0</t>
  </si>
  <si>
    <t>67,5</t>
  </si>
  <si>
    <t>132,5</t>
  </si>
  <si>
    <t>ВЕСОВАЯ КАТЕГОРИЯ   67.5</t>
  </si>
  <si>
    <t>Колесникова Татьяна</t>
  </si>
  <si>
    <t>Masters 40-44 (17.03.1978)/40</t>
  </si>
  <si>
    <t>65,32</t>
  </si>
  <si>
    <t>40,0</t>
  </si>
  <si>
    <t>47,5</t>
  </si>
  <si>
    <t>82,5</t>
  </si>
  <si>
    <t>Писаренко Евгений</t>
  </si>
  <si>
    <t>Open (15.09.1984)/34</t>
  </si>
  <si>
    <t>67,30</t>
  </si>
  <si>
    <t>160,0</t>
  </si>
  <si>
    <t>Плохих Сергей</t>
  </si>
  <si>
    <t>Open (08.10.1990)/28</t>
  </si>
  <si>
    <t>74,20</t>
  </si>
  <si>
    <t>Савин Илья</t>
  </si>
  <si>
    <t>Open (17.07.1987)/31</t>
  </si>
  <si>
    <t>87,30</t>
  </si>
  <si>
    <t>Захаров Клим</t>
  </si>
  <si>
    <t>Masters 40-44 (01.05.1974)/44</t>
  </si>
  <si>
    <t>88,30</t>
  </si>
  <si>
    <t xml:space="preserve">Ноябрьск/Ямало-Ненецкий авт. окр. </t>
  </si>
  <si>
    <t>200,0</t>
  </si>
  <si>
    <t>Скорописов Артем</t>
  </si>
  <si>
    <t>Open (13.03.1994)/24</t>
  </si>
  <si>
    <t>99,70</t>
  </si>
  <si>
    <t>195,0</t>
  </si>
  <si>
    <t>217,5</t>
  </si>
  <si>
    <t>245,0</t>
  </si>
  <si>
    <t>Самсонов Вадим</t>
  </si>
  <si>
    <t>Masters 40-44 (05.12.1974)/44</t>
  </si>
  <si>
    <t>124,70</t>
  </si>
  <si>
    <t xml:space="preserve">Мичуринск/Тамбовская область </t>
  </si>
  <si>
    <t>240,0</t>
  </si>
  <si>
    <t>250,0</t>
  </si>
  <si>
    <t xml:space="preserve">Женщины </t>
  </si>
  <si>
    <t xml:space="preserve">Teenagers </t>
  </si>
  <si>
    <t xml:space="preserve">Юноши 16 - 17 </t>
  </si>
  <si>
    <t xml:space="preserve">56 </t>
  </si>
  <si>
    <t>216,3880</t>
  </si>
  <si>
    <t xml:space="preserve">60 </t>
  </si>
  <si>
    <t>290,0</t>
  </si>
  <si>
    <t>256,6790</t>
  </si>
  <si>
    <t xml:space="preserve">52 </t>
  </si>
  <si>
    <t>265,0</t>
  </si>
  <si>
    <t>256,2550</t>
  </si>
  <si>
    <t xml:space="preserve">Мастера 40 - 44 </t>
  </si>
  <si>
    <t xml:space="preserve">67.5 </t>
  </si>
  <si>
    <t>222,5</t>
  </si>
  <si>
    <t>178,2225</t>
  </si>
  <si>
    <t>672,5</t>
  </si>
  <si>
    <t>373,1030</t>
  </si>
  <si>
    <t>455,0</t>
  </si>
  <si>
    <t>331,1490</t>
  </si>
  <si>
    <t>390,0</t>
  </si>
  <si>
    <t>232,6350</t>
  </si>
  <si>
    <t>590,0</t>
  </si>
  <si>
    <t>313,1633</t>
  </si>
  <si>
    <t>485,0</t>
  </si>
  <si>
    <t>296,1207</t>
  </si>
  <si>
    <t>Габидуллина Асия</t>
  </si>
  <si>
    <t>Open (30.11.1982)/36</t>
  </si>
  <si>
    <t>54,89</t>
  </si>
  <si>
    <t xml:space="preserve">Кирьянов Антон </t>
  </si>
  <si>
    <t>Умеренкова Юлия</t>
  </si>
  <si>
    <t>Open (09.12.1980)/38</t>
  </si>
  <si>
    <t>71,67</t>
  </si>
  <si>
    <t xml:space="preserve">Носорог </t>
  </si>
  <si>
    <t xml:space="preserve">Курск/Курская область </t>
  </si>
  <si>
    <t xml:space="preserve">Умеренков  И.Ю. </t>
  </si>
  <si>
    <t>Sub Masters 33-39 (09.12.1980)/38</t>
  </si>
  <si>
    <t>Горелкин Иван</t>
  </si>
  <si>
    <t>Open (08.02.1994)/24</t>
  </si>
  <si>
    <t>51,30</t>
  </si>
  <si>
    <t>Мардонов Владислав</t>
  </si>
  <si>
    <t>Teen 16-17 (24.04.2002)/16</t>
  </si>
  <si>
    <t>64,10</t>
  </si>
  <si>
    <t xml:space="preserve">Мардоновы </t>
  </si>
  <si>
    <t>62,5</t>
  </si>
  <si>
    <t>Колешко Вадим</t>
  </si>
  <si>
    <t>Juniors 20-23 (02.05.1997)/21</t>
  </si>
  <si>
    <t>67,10</t>
  </si>
  <si>
    <t xml:space="preserve">Железногорск/Курская область </t>
  </si>
  <si>
    <t>Пустобаев Сергей</t>
  </si>
  <si>
    <t>Open (03.03.1993)/25</t>
  </si>
  <si>
    <t>63,80</t>
  </si>
  <si>
    <t xml:space="preserve">Самара/Самарская область </t>
  </si>
  <si>
    <t>117,5</t>
  </si>
  <si>
    <t>Куклин Денис</t>
  </si>
  <si>
    <t>Open (06.09.1989)/29</t>
  </si>
  <si>
    <t>73,40</t>
  </si>
  <si>
    <t xml:space="preserve">Новосибирск/Новосибирская область </t>
  </si>
  <si>
    <t>137,5</t>
  </si>
  <si>
    <t>Калинин Сергей</t>
  </si>
  <si>
    <t>Masters 40-44 (19.11.1975)/43</t>
  </si>
  <si>
    <t xml:space="preserve">ОСН Сатурн </t>
  </si>
  <si>
    <t>Каверин Андрей</t>
  </si>
  <si>
    <t>Juniors 20-23 (22.10.1997)/21</t>
  </si>
  <si>
    <t>81,70</t>
  </si>
  <si>
    <t xml:space="preserve">Красногорск/Московская область </t>
  </si>
  <si>
    <t>127,5</t>
  </si>
  <si>
    <t>Шконда Алексей</t>
  </si>
  <si>
    <t>Open (04.12.1989)/29</t>
  </si>
  <si>
    <t>81,40</t>
  </si>
  <si>
    <t>Почиталкин Игорь</t>
  </si>
  <si>
    <t>Open (22.06.1984)/34</t>
  </si>
  <si>
    <t>79,30</t>
  </si>
  <si>
    <t>Сергеев Дмитрий</t>
  </si>
  <si>
    <t>Open (12.02.1987)/31</t>
  </si>
  <si>
    <t>79,20</t>
  </si>
  <si>
    <t>Бирюков Никита</t>
  </si>
  <si>
    <t>Open (09.08.1992)/26</t>
  </si>
  <si>
    <t>85,60</t>
  </si>
  <si>
    <t xml:space="preserve">Зеленоград/Московская область </t>
  </si>
  <si>
    <t>Саидов Арслан</t>
  </si>
  <si>
    <t>Open (08.08.1988)/30</t>
  </si>
  <si>
    <t>99,40</t>
  </si>
  <si>
    <t>185,0</t>
  </si>
  <si>
    <t>192,5</t>
  </si>
  <si>
    <t>Розмирец Руслан</t>
  </si>
  <si>
    <t>Open (26.08.1976)/42</t>
  </si>
  <si>
    <t>97,20</t>
  </si>
  <si>
    <t>165,0</t>
  </si>
  <si>
    <t>Железниченко Владимир</t>
  </si>
  <si>
    <t>Open (16.01.1986)/32</t>
  </si>
  <si>
    <t>96,40</t>
  </si>
  <si>
    <t xml:space="preserve">Санкт-Петербург </t>
  </si>
  <si>
    <t>162,5</t>
  </si>
  <si>
    <t>Пигров Сергей</t>
  </si>
  <si>
    <t>Open (03.06.1978)/40</t>
  </si>
  <si>
    <t>93,10</t>
  </si>
  <si>
    <t>157,5</t>
  </si>
  <si>
    <t>Рогачев Игорь</t>
  </si>
  <si>
    <t>Open (07.08.1994)/24</t>
  </si>
  <si>
    <t>90,10</t>
  </si>
  <si>
    <t>152,5</t>
  </si>
  <si>
    <t>Гусев Антон</t>
  </si>
  <si>
    <t>Open (03.06.1981)/37</t>
  </si>
  <si>
    <t>90,80</t>
  </si>
  <si>
    <t>Культевас Дмитрий</t>
  </si>
  <si>
    <t>Open (21.11.1991)/27</t>
  </si>
  <si>
    <t>94,40</t>
  </si>
  <si>
    <t>Барсуков Евгений</t>
  </si>
  <si>
    <t>Open (21.09.1990)/28</t>
  </si>
  <si>
    <t>96,60</t>
  </si>
  <si>
    <t xml:space="preserve">Одинцово/Московская область </t>
  </si>
  <si>
    <t>Masters 40-44 (26.08.1976)/42</t>
  </si>
  <si>
    <t>Лилеев Алексей</t>
  </si>
  <si>
    <t>Masters 45-49 (03.09.1972)/46</t>
  </si>
  <si>
    <t>100,00</t>
  </si>
  <si>
    <t>Намазов Руслан</t>
  </si>
  <si>
    <t>Open (07.01.1994)/24</t>
  </si>
  <si>
    <t>105,40</t>
  </si>
  <si>
    <t>167,5</t>
  </si>
  <si>
    <t>Корзинкин Вадим</t>
  </si>
  <si>
    <t>Open (26.03.1983)/35</t>
  </si>
  <si>
    <t>118,90</t>
  </si>
  <si>
    <t>Зубков Артем</t>
  </si>
  <si>
    <t>Open (04.07.1991)/27</t>
  </si>
  <si>
    <t>122,20</t>
  </si>
  <si>
    <t>Бычков Игорь</t>
  </si>
  <si>
    <t>Masters 45-49 (18.06.1970)/48</t>
  </si>
  <si>
    <t>114,70</t>
  </si>
  <si>
    <t>172,5</t>
  </si>
  <si>
    <t>Суворов Юрий</t>
  </si>
  <si>
    <t>Masters 50-54 (22.11.1965)/53</t>
  </si>
  <si>
    <t>115,70</t>
  </si>
  <si>
    <t>Спирин Дмитрий</t>
  </si>
  <si>
    <t>Teen 16-17 (07.10.2000)/18</t>
  </si>
  <si>
    <t>133,20</t>
  </si>
  <si>
    <t>69,4725</t>
  </si>
  <si>
    <t>59,6240</t>
  </si>
  <si>
    <t>63,8950</t>
  </si>
  <si>
    <t>53,2910</t>
  </si>
  <si>
    <t>83,9155</t>
  </si>
  <si>
    <t>82,6137</t>
  </si>
  <si>
    <t>106,9337</t>
  </si>
  <si>
    <t>96,6700</t>
  </si>
  <si>
    <t>92,9500</t>
  </si>
  <si>
    <t>92,6145</t>
  </si>
  <si>
    <t>91,8400</t>
  </si>
  <si>
    <t>91,5850</t>
  </si>
  <si>
    <t>89,7600</t>
  </si>
  <si>
    <t>86,8960</t>
  </si>
  <si>
    <t>84,8250</t>
  </si>
  <si>
    <t>84,1170</t>
  </si>
  <si>
    <t>81,5535</t>
  </si>
  <si>
    <t>79,7003</t>
  </si>
  <si>
    <t>76,4400</t>
  </si>
  <si>
    <t>73,3240</t>
  </si>
  <si>
    <t>66,8992</t>
  </si>
  <si>
    <t xml:space="preserve">Мастера 50 - 54 </t>
  </si>
  <si>
    <t>108,5141</t>
  </si>
  <si>
    <t>100,9455</t>
  </si>
  <si>
    <t>96,2798</t>
  </si>
  <si>
    <t>93,3703</t>
  </si>
  <si>
    <t>85,8728</t>
  </si>
  <si>
    <t>231,4200</t>
  </si>
  <si>
    <t>95,7771</t>
  </si>
  <si>
    <t>Мардонова Мария</t>
  </si>
  <si>
    <t>Open (17.09.1979)/39</t>
  </si>
  <si>
    <t>69,40</t>
  </si>
  <si>
    <t>Якимчук Николай</t>
  </si>
  <si>
    <t>Teen 18-19 (09.02.1999)/19</t>
  </si>
  <si>
    <t>63,90</t>
  </si>
  <si>
    <t xml:space="preserve">Раменское/Московская область </t>
  </si>
  <si>
    <t>Чубатый Евгений</t>
  </si>
  <si>
    <t>Open (07.11.1990)/28</t>
  </si>
  <si>
    <t>63,50</t>
  </si>
  <si>
    <t>Софронов Владимир</t>
  </si>
  <si>
    <t>Open (24.04.1986)/32</t>
  </si>
  <si>
    <t>79,00</t>
  </si>
  <si>
    <t xml:space="preserve">Вилючинск/Камчатский край </t>
  </si>
  <si>
    <t>Шапилов Дмитрий</t>
  </si>
  <si>
    <t>Masters 40-44 (06.08.1975)/43</t>
  </si>
  <si>
    <t>79,60</t>
  </si>
  <si>
    <t>Копырин Иван</t>
  </si>
  <si>
    <t>Masters 50-54 (25.10.1967)/51</t>
  </si>
  <si>
    <t>77,40</t>
  </si>
  <si>
    <t xml:space="preserve">Якутск/Якутия </t>
  </si>
  <si>
    <t>175,0</t>
  </si>
  <si>
    <t>Лукьянов Сергей</t>
  </si>
  <si>
    <t>Open (07.04.1983)/35</t>
  </si>
  <si>
    <t>88,20</t>
  </si>
  <si>
    <t xml:space="preserve">Апрелевка/Московская область </t>
  </si>
  <si>
    <t>225,0</t>
  </si>
  <si>
    <t>242,5</t>
  </si>
  <si>
    <t>88,00</t>
  </si>
  <si>
    <t>Мардонов Руслан</t>
  </si>
  <si>
    <t>Masters 40-44 (23.06.1978)/40</t>
  </si>
  <si>
    <t>104,00</t>
  </si>
  <si>
    <t>Masters 60-64 (25.10.1955)/63</t>
  </si>
  <si>
    <t>114,50</t>
  </si>
  <si>
    <t>85,1463</t>
  </si>
  <si>
    <t>61,0160</t>
  </si>
  <si>
    <t xml:space="preserve">Юноши 18 - 19 </t>
  </si>
  <si>
    <t>145,0840</t>
  </si>
  <si>
    <t>139,2610</t>
  </si>
  <si>
    <t>134,1480</t>
  </si>
  <si>
    <t>130,5940</t>
  </si>
  <si>
    <t>97,1645</t>
  </si>
  <si>
    <t xml:space="preserve">Мастера 60 - 64 </t>
  </si>
  <si>
    <t>163,3291</t>
  </si>
  <si>
    <t>133,1414</t>
  </si>
  <si>
    <t>128,4987</t>
  </si>
  <si>
    <t>109,1000</t>
  </si>
  <si>
    <t>785,2880</t>
  </si>
  <si>
    <t>1295,0</t>
  </si>
  <si>
    <t>Гамаев Александр</t>
  </si>
  <si>
    <t>1828,6290</t>
  </si>
  <si>
    <t>2970,0</t>
  </si>
  <si>
    <t>Комраков Никита</t>
  </si>
  <si>
    <t>14,0</t>
  </si>
  <si>
    <t>92,5</t>
  </si>
  <si>
    <t>91,50</t>
  </si>
  <si>
    <t>Open (06.02.1983)/35</t>
  </si>
  <si>
    <t>33,0</t>
  </si>
  <si>
    <t xml:space="preserve">Рязань/Рязанская область </t>
  </si>
  <si>
    <t>89,00</t>
  </si>
  <si>
    <t>Open (23.06.1995)/23</t>
  </si>
  <si>
    <t>Juniors 20-23 (23.06.1995)/23</t>
  </si>
  <si>
    <t>Кол-во</t>
  </si>
  <si>
    <t>Вес</t>
  </si>
  <si>
    <t>Год. р.
Возр груп</t>
  </si>
  <si>
    <t>1865,8159</t>
  </si>
  <si>
    <t>2625,0</t>
  </si>
  <si>
    <t>1139,6438</t>
  </si>
  <si>
    <t>1995,0</t>
  </si>
  <si>
    <t>Зайкин Андрей</t>
  </si>
  <si>
    <t>1352,2782</t>
  </si>
  <si>
    <t>2062,5</t>
  </si>
  <si>
    <t>Фельдберг Александр</t>
  </si>
  <si>
    <t>2204,3842</t>
  </si>
  <si>
    <t>3117,5</t>
  </si>
  <si>
    <t>Стрельников Валерий</t>
  </si>
  <si>
    <t>1995.00</t>
  </si>
  <si>
    <t>19,0</t>
  </si>
  <si>
    <t>104,70</t>
  </si>
  <si>
    <t>Open (21.01.1984)/34</t>
  </si>
  <si>
    <t>2062.50</t>
  </si>
  <si>
    <t>25,0</t>
  </si>
  <si>
    <t>80,40</t>
  </si>
  <si>
    <t>Open (23.07.1988)/30</t>
  </si>
  <si>
    <t>2625.00</t>
  </si>
  <si>
    <t>35,0</t>
  </si>
  <si>
    <t xml:space="preserve">ОСН "Сатурн" </t>
  </si>
  <si>
    <t>3117.50</t>
  </si>
  <si>
    <t>43,0</t>
  </si>
  <si>
    <t>72,5</t>
  </si>
  <si>
    <t>72,40</t>
  </si>
  <si>
    <t>Open (25.03.1981)/37</t>
  </si>
  <si>
    <t>131,7140</t>
  </si>
  <si>
    <t>Бахолдин Денис</t>
  </si>
  <si>
    <t>147,2380</t>
  </si>
  <si>
    <t>260,0</t>
  </si>
  <si>
    <t>Захаров Сергей</t>
  </si>
  <si>
    <t>107,50</t>
  </si>
  <si>
    <t>Open (02.03.1991)/27</t>
  </si>
  <si>
    <t>93,80</t>
  </si>
  <si>
    <t>Open (29.05.1984)/34</t>
  </si>
  <si>
    <t>118,9575</t>
  </si>
  <si>
    <t>Открытый кубок России AWPA                                                                                    становая тяга без экипировки 
23 Сентября 2018</t>
  </si>
  <si>
    <t>Открытый кубок России WPA                                                                                      становая тяга без экипировки                                                
23 Сентября 2018</t>
  </si>
  <si>
    <t>Открытый кубок России AWPA                                                                                                 жим лежа без экипировки  
23 Сентября 2018</t>
  </si>
  <si>
    <t>Открытый кубок России AWPA                                                                                                          пауэрлифтинг без экипировки
23 Сентября 2018</t>
  </si>
  <si>
    <t>Открытый кубок России WPC                                                                                  Народный жим  (1 вес)
23 Сентября 2018</t>
  </si>
  <si>
    <t>Открытый кубок России AWPC                                                                          Народный жим (1 вес)
23 Сентября 2018</t>
  </si>
  <si>
    <t>Открытый кубок России WPC                                                                                    жим лежа софт в экипировке стандарт
23 Сентября 2018</t>
  </si>
  <si>
    <t>Открытый кубок России AWPC                                                                                             жим лежа в софт экипировке стандарт
23 Сентября 2018</t>
  </si>
  <si>
    <t>Открытый кубок России WPA                                                                                                  жим лежа без экипировки
23 Сентября 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</si>
</sst>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9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9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9" fillId="0" borderId="13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4" xfId="0" applyNumberFormat="1" applyBorder="1" applyAlignment="1">
      <alignment/>
    </xf>
    <xf numFmtId="49" fontId="9" fillId="0" borderId="14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29" fillId="0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6.00390625" style="9" bestFit="1" customWidth="1"/>
    <col min="2" max="2" width="26.875" style="9" bestFit="1" customWidth="1"/>
    <col min="3" max="3" width="10.50390625" style="9" bestFit="1" customWidth="1"/>
    <col min="4" max="4" width="8.50390625" style="9" bestFit="1" customWidth="1"/>
    <col min="5" max="5" width="22.625" style="9" bestFit="1" customWidth="1"/>
    <col min="6" max="6" width="33.125" style="9" bestFit="1" customWidth="1"/>
    <col min="7" max="9" width="5.50390625" style="9" bestFit="1" customWidth="1"/>
    <col min="10" max="10" width="4.50390625" style="9" bestFit="1" customWidth="1"/>
    <col min="11" max="17" width="5.50390625" style="9" bestFit="1" customWidth="1"/>
    <col min="18" max="18" width="4.50390625" style="9" bestFit="1" customWidth="1"/>
    <col min="19" max="19" width="7.875" style="9" bestFit="1" customWidth="1"/>
    <col min="20" max="20" width="8.50390625" style="9" bestFit="1" customWidth="1"/>
    <col min="21" max="21" width="8.875" style="9" bestFit="1" customWidth="1"/>
  </cols>
  <sheetData>
    <row r="1" spans="1:21" s="1" customFormat="1" ht="15" customHeight="1">
      <c r="A1" s="30" t="s">
        <v>465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1" customFormat="1" ht="8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2" customFormat="1" ht="12.75" customHeight="1">
      <c r="A3" s="36" t="s">
        <v>0</v>
      </c>
      <c r="B3" s="38" t="s">
        <v>12</v>
      </c>
      <c r="C3" s="26" t="s">
        <v>5</v>
      </c>
      <c r="D3" s="26" t="s">
        <v>10</v>
      </c>
      <c r="E3" s="26" t="s">
        <v>8</v>
      </c>
      <c r="F3" s="26" t="s">
        <v>11</v>
      </c>
      <c r="G3" s="26" t="s">
        <v>1</v>
      </c>
      <c r="H3" s="26"/>
      <c r="I3" s="26"/>
      <c r="J3" s="26"/>
      <c r="K3" s="26" t="s">
        <v>2</v>
      </c>
      <c r="L3" s="26"/>
      <c r="M3" s="26"/>
      <c r="N3" s="26"/>
      <c r="O3" s="26" t="s">
        <v>3</v>
      </c>
      <c r="P3" s="26"/>
      <c r="Q3" s="26"/>
      <c r="R3" s="26"/>
      <c r="S3" s="26" t="s">
        <v>4</v>
      </c>
      <c r="T3" s="26" t="s">
        <v>7</v>
      </c>
      <c r="U3" s="28" t="s">
        <v>6</v>
      </c>
    </row>
    <row r="4" spans="1:21" s="2" customFormat="1" ht="21" customHeight="1" thickBot="1">
      <c r="A4" s="37"/>
      <c r="B4" s="27"/>
      <c r="C4" s="27"/>
      <c r="D4" s="27"/>
      <c r="E4" s="27"/>
      <c r="F4" s="27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27"/>
      <c r="T4" s="27"/>
      <c r="U4" s="29"/>
    </row>
    <row r="5" spans="1:20" ht="15">
      <c r="A5" s="40" t="s">
        <v>127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 ht="12.75">
      <c r="A6" s="10" t="s">
        <v>128</v>
      </c>
      <c r="B6" s="10" t="s">
        <v>129</v>
      </c>
      <c r="C6" s="10" t="s">
        <v>130</v>
      </c>
      <c r="D6" s="10" t="str">
        <f>"0,9670"</f>
        <v>0,9670</v>
      </c>
      <c r="E6" s="10" t="s">
        <v>23</v>
      </c>
      <c r="F6" s="10" t="s">
        <v>31</v>
      </c>
      <c r="G6" s="10" t="s">
        <v>131</v>
      </c>
      <c r="H6" s="11" t="s">
        <v>132</v>
      </c>
      <c r="I6" s="10" t="s">
        <v>132</v>
      </c>
      <c r="J6" s="11"/>
      <c r="K6" s="10" t="s">
        <v>133</v>
      </c>
      <c r="L6" s="10" t="s">
        <v>134</v>
      </c>
      <c r="M6" s="11" t="s">
        <v>135</v>
      </c>
      <c r="N6" s="11"/>
      <c r="O6" s="11" t="s">
        <v>136</v>
      </c>
      <c r="P6" s="10" t="s">
        <v>92</v>
      </c>
      <c r="Q6" s="10" t="s">
        <v>46</v>
      </c>
      <c r="R6" s="11"/>
      <c r="S6" s="10">
        <v>265</v>
      </c>
      <c r="T6" s="10" t="str">
        <f>"256,2550"</f>
        <v>256,2550</v>
      </c>
      <c r="U6" s="10" t="s">
        <v>27</v>
      </c>
    </row>
    <row r="7" spans="1:21" ht="12.75">
      <c r="A7" s="12" t="s">
        <v>137</v>
      </c>
      <c r="B7" s="12" t="s">
        <v>138</v>
      </c>
      <c r="C7" s="12" t="s">
        <v>139</v>
      </c>
      <c r="D7" s="12" t="str">
        <f>"0,9731"</f>
        <v>0,9731</v>
      </c>
      <c r="E7" s="12" t="s">
        <v>23</v>
      </c>
      <c r="F7" s="12" t="s">
        <v>140</v>
      </c>
      <c r="G7" s="13" t="s">
        <v>141</v>
      </c>
      <c r="H7" s="12" t="s">
        <v>141</v>
      </c>
      <c r="I7" s="13" t="s">
        <v>142</v>
      </c>
      <c r="J7" s="13"/>
      <c r="K7" s="13" t="s">
        <v>143</v>
      </c>
      <c r="L7" s="13" t="s">
        <v>143</v>
      </c>
      <c r="M7" s="13" t="s">
        <v>143</v>
      </c>
      <c r="N7" s="13"/>
      <c r="O7" s="13" t="s">
        <v>131</v>
      </c>
      <c r="P7" s="13"/>
      <c r="Q7" s="13"/>
      <c r="R7" s="13"/>
      <c r="S7" s="12">
        <v>0</v>
      </c>
      <c r="T7" s="12" t="str">
        <f>"0,0000"</f>
        <v>0,0000</v>
      </c>
      <c r="U7" s="12" t="s">
        <v>27</v>
      </c>
    </row>
    <row r="9" spans="1:20" ht="15">
      <c r="A9" s="39" t="s">
        <v>144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1" ht="12.75">
      <c r="A10" s="14" t="s">
        <v>145</v>
      </c>
      <c r="B10" s="14" t="s">
        <v>146</v>
      </c>
      <c r="C10" s="14" t="s">
        <v>147</v>
      </c>
      <c r="D10" s="14" t="str">
        <f>"0,9208"</f>
        <v>0,9208</v>
      </c>
      <c r="E10" s="14" t="s">
        <v>23</v>
      </c>
      <c r="F10" s="14" t="s">
        <v>148</v>
      </c>
      <c r="G10" s="14" t="s">
        <v>40</v>
      </c>
      <c r="H10" s="14" t="s">
        <v>149</v>
      </c>
      <c r="I10" s="14" t="s">
        <v>25</v>
      </c>
      <c r="J10" s="15"/>
      <c r="K10" s="14" t="s">
        <v>150</v>
      </c>
      <c r="L10" s="15" t="s">
        <v>151</v>
      </c>
      <c r="M10" s="15" t="s">
        <v>151</v>
      </c>
      <c r="N10" s="15"/>
      <c r="O10" s="14" t="s">
        <v>131</v>
      </c>
      <c r="P10" s="14" t="s">
        <v>152</v>
      </c>
      <c r="Q10" s="14" t="s">
        <v>40</v>
      </c>
      <c r="R10" s="15"/>
      <c r="S10" s="14">
        <v>235</v>
      </c>
      <c r="T10" s="14" t="str">
        <f>"216,3880"</f>
        <v>216,3880</v>
      </c>
      <c r="U10" s="14" t="s">
        <v>27</v>
      </c>
    </row>
    <row r="12" spans="1:20" ht="15">
      <c r="A12" s="39" t="s">
        <v>153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1" ht="12.75">
      <c r="A13" s="14" t="s">
        <v>154</v>
      </c>
      <c r="B13" s="14" t="s">
        <v>155</v>
      </c>
      <c r="C13" s="14" t="s">
        <v>156</v>
      </c>
      <c r="D13" s="14" t="str">
        <f>"0,8851"</f>
        <v>0,8851</v>
      </c>
      <c r="E13" s="14" t="s">
        <v>23</v>
      </c>
      <c r="F13" s="14" t="s">
        <v>157</v>
      </c>
      <c r="G13" s="15" t="s">
        <v>158</v>
      </c>
      <c r="H13" s="15" t="s">
        <v>158</v>
      </c>
      <c r="I13" s="14" t="s">
        <v>158</v>
      </c>
      <c r="J13" s="15"/>
      <c r="K13" s="14" t="s">
        <v>135</v>
      </c>
      <c r="L13" s="14" t="s">
        <v>159</v>
      </c>
      <c r="M13" s="15" t="s">
        <v>160</v>
      </c>
      <c r="N13" s="15"/>
      <c r="O13" s="14" t="s">
        <v>26</v>
      </c>
      <c r="P13" s="14" t="s">
        <v>46</v>
      </c>
      <c r="Q13" s="15" t="s">
        <v>161</v>
      </c>
      <c r="R13" s="15"/>
      <c r="S13" s="14">
        <v>290</v>
      </c>
      <c r="T13" s="14" t="str">
        <f>"256,6790"</f>
        <v>256,6790</v>
      </c>
      <c r="U13" s="14" t="s">
        <v>27</v>
      </c>
    </row>
    <row r="15" spans="1:20" ht="15">
      <c r="A15" s="39" t="s">
        <v>162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1" ht="12.75">
      <c r="A16" s="14" t="s">
        <v>163</v>
      </c>
      <c r="B16" s="14" t="s">
        <v>164</v>
      </c>
      <c r="C16" s="14" t="s">
        <v>165</v>
      </c>
      <c r="D16" s="14" t="str">
        <f>"0,8010"</f>
        <v>0,8010</v>
      </c>
      <c r="E16" s="14" t="s">
        <v>23</v>
      </c>
      <c r="F16" s="14" t="s">
        <v>31</v>
      </c>
      <c r="G16" s="14" t="s">
        <v>142</v>
      </c>
      <c r="H16" s="14" t="s">
        <v>131</v>
      </c>
      <c r="I16" s="15" t="s">
        <v>152</v>
      </c>
      <c r="J16" s="15"/>
      <c r="K16" s="14" t="s">
        <v>166</v>
      </c>
      <c r="L16" s="14" t="s">
        <v>150</v>
      </c>
      <c r="M16" s="14" t="s">
        <v>167</v>
      </c>
      <c r="N16" s="15"/>
      <c r="O16" s="14" t="s">
        <v>168</v>
      </c>
      <c r="P16" s="14" t="s">
        <v>40</v>
      </c>
      <c r="Q16" s="14" t="s">
        <v>149</v>
      </c>
      <c r="R16" s="15"/>
      <c r="S16" s="14">
        <v>222.5</v>
      </c>
      <c r="T16" s="14" t="str">
        <f>"178,2225"</f>
        <v>178,2225</v>
      </c>
      <c r="U16" s="14" t="s">
        <v>27</v>
      </c>
    </row>
    <row r="18" spans="1:20" ht="15">
      <c r="A18" s="39" t="s">
        <v>162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1" ht="12.75">
      <c r="A19" s="14" t="s">
        <v>169</v>
      </c>
      <c r="B19" s="14" t="s">
        <v>170</v>
      </c>
      <c r="C19" s="14" t="s">
        <v>171</v>
      </c>
      <c r="D19" s="14" t="str">
        <f>"0,7278"</f>
        <v>0,7278</v>
      </c>
      <c r="E19" s="14" t="s">
        <v>23</v>
      </c>
      <c r="F19" s="14" t="s">
        <v>31</v>
      </c>
      <c r="G19" s="15" t="s">
        <v>85</v>
      </c>
      <c r="H19" s="15" t="s">
        <v>86</v>
      </c>
      <c r="I19" s="14" t="s">
        <v>86</v>
      </c>
      <c r="J19" s="15"/>
      <c r="K19" s="14" t="s">
        <v>131</v>
      </c>
      <c r="L19" s="14" t="s">
        <v>40</v>
      </c>
      <c r="M19" s="14" t="s">
        <v>149</v>
      </c>
      <c r="N19" s="15"/>
      <c r="O19" s="15" t="s">
        <v>172</v>
      </c>
      <c r="P19" s="14" t="s">
        <v>85</v>
      </c>
      <c r="Q19" s="14" t="s">
        <v>86</v>
      </c>
      <c r="R19" s="15"/>
      <c r="S19" s="14">
        <v>455</v>
      </c>
      <c r="T19" s="14" t="str">
        <f>"331,1490"</f>
        <v>331,1490</v>
      </c>
      <c r="U19" s="14" t="s">
        <v>27</v>
      </c>
    </row>
    <row r="21" spans="1:20" ht="15">
      <c r="A21" s="39" t="s">
        <v>19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1" ht="12.75">
      <c r="A22" s="14" t="s">
        <v>173</v>
      </c>
      <c r="B22" s="14" t="s">
        <v>174</v>
      </c>
      <c r="C22" s="14" t="s">
        <v>175</v>
      </c>
      <c r="D22" s="14" t="str">
        <f>"0,6701"</f>
        <v>0,6701</v>
      </c>
      <c r="E22" s="14" t="s">
        <v>23</v>
      </c>
      <c r="F22" s="14" t="s">
        <v>31</v>
      </c>
      <c r="G22" s="14" t="s">
        <v>32</v>
      </c>
      <c r="H22" s="15" t="s">
        <v>34</v>
      </c>
      <c r="I22" s="14" t="s">
        <v>34</v>
      </c>
      <c r="J22" s="15"/>
      <c r="K22" s="15" t="s">
        <v>149</v>
      </c>
      <c r="L22" s="15" t="s">
        <v>149</v>
      </c>
      <c r="M22" s="15" t="s">
        <v>149</v>
      </c>
      <c r="N22" s="15"/>
      <c r="O22" s="15" t="s">
        <v>32</v>
      </c>
      <c r="P22" s="15"/>
      <c r="Q22" s="15"/>
      <c r="R22" s="15"/>
      <c r="S22" s="14">
        <v>0</v>
      </c>
      <c r="T22" s="14" t="str">
        <f>"0,0000"</f>
        <v>0,0000</v>
      </c>
      <c r="U22" s="14" t="s">
        <v>27</v>
      </c>
    </row>
    <row r="24" spans="1:20" ht="15">
      <c r="A24" s="39" t="s">
        <v>41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1" ht="12.75">
      <c r="A25" s="10" t="s">
        <v>176</v>
      </c>
      <c r="B25" s="10" t="s">
        <v>177</v>
      </c>
      <c r="C25" s="10" t="s">
        <v>178</v>
      </c>
      <c r="D25" s="10" t="str">
        <f>"0,5965"</f>
        <v>0,5965</v>
      </c>
      <c r="E25" s="10" t="s">
        <v>23</v>
      </c>
      <c r="F25" s="10" t="s">
        <v>45</v>
      </c>
      <c r="G25" s="11" t="s">
        <v>47</v>
      </c>
      <c r="H25" s="10" t="s">
        <v>80</v>
      </c>
      <c r="I25" s="11" t="s">
        <v>33</v>
      </c>
      <c r="J25" s="11"/>
      <c r="K25" s="10" t="s">
        <v>40</v>
      </c>
      <c r="L25" s="10" t="s">
        <v>25</v>
      </c>
      <c r="M25" s="11" t="s">
        <v>158</v>
      </c>
      <c r="N25" s="11"/>
      <c r="O25" s="10" t="s">
        <v>47</v>
      </c>
      <c r="P25" s="10" t="s">
        <v>80</v>
      </c>
      <c r="Q25" s="10" t="s">
        <v>33</v>
      </c>
      <c r="R25" s="11"/>
      <c r="S25" s="10">
        <v>390</v>
      </c>
      <c r="T25" s="10" t="str">
        <f>"232,6350"</f>
        <v>232,6350</v>
      </c>
      <c r="U25" s="10" t="s">
        <v>27</v>
      </c>
    </row>
    <row r="26" spans="1:21" ht="12.75">
      <c r="A26" s="12" t="s">
        <v>179</v>
      </c>
      <c r="B26" s="12" t="s">
        <v>180</v>
      </c>
      <c r="C26" s="12" t="s">
        <v>181</v>
      </c>
      <c r="D26" s="12" t="str">
        <f>"0,6106"</f>
        <v>0,6106</v>
      </c>
      <c r="E26" s="12" t="s">
        <v>23</v>
      </c>
      <c r="F26" s="12" t="s">
        <v>182</v>
      </c>
      <c r="G26" s="12" t="s">
        <v>33</v>
      </c>
      <c r="H26" s="12" t="s">
        <v>172</v>
      </c>
      <c r="I26" s="13" t="s">
        <v>85</v>
      </c>
      <c r="J26" s="13"/>
      <c r="K26" s="12" t="s">
        <v>25</v>
      </c>
      <c r="L26" s="12" t="s">
        <v>26</v>
      </c>
      <c r="M26" s="12" t="s">
        <v>46</v>
      </c>
      <c r="N26" s="13"/>
      <c r="O26" s="12" t="s">
        <v>85</v>
      </c>
      <c r="P26" s="12" t="s">
        <v>183</v>
      </c>
      <c r="Q26" s="12" t="s">
        <v>61</v>
      </c>
      <c r="R26" s="13"/>
      <c r="S26" s="12">
        <v>485</v>
      </c>
      <c r="T26" s="12" t="str">
        <f>"296,1207"</f>
        <v>296,1207</v>
      </c>
      <c r="U26" s="12" t="s">
        <v>27</v>
      </c>
    </row>
    <row r="28" spans="1:20" ht="15">
      <c r="A28" s="39" t="s">
        <v>49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1" ht="12.75">
      <c r="A29" s="14" t="s">
        <v>184</v>
      </c>
      <c r="B29" s="14" t="s">
        <v>185</v>
      </c>
      <c r="C29" s="14" t="s">
        <v>186</v>
      </c>
      <c r="D29" s="14" t="str">
        <f>"0,5548"</f>
        <v>0,5548</v>
      </c>
      <c r="E29" s="14" t="s">
        <v>23</v>
      </c>
      <c r="F29" s="14" t="s">
        <v>31</v>
      </c>
      <c r="G29" s="15" t="s">
        <v>183</v>
      </c>
      <c r="H29" s="15" t="s">
        <v>62</v>
      </c>
      <c r="I29" s="14" t="s">
        <v>62</v>
      </c>
      <c r="J29" s="15"/>
      <c r="K29" s="14" t="s">
        <v>187</v>
      </c>
      <c r="L29" s="14" t="s">
        <v>62</v>
      </c>
      <c r="M29" s="14" t="s">
        <v>188</v>
      </c>
      <c r="N29" s="15" t="s">
        <v>55</v>
      </c>
      <c r="O29" s="15" t="s">
        <v>55</v>
      </c>
      <c r="P29" s="14" t="s">
        <v>55</v>
      </c>
      <c r="Q29" s="14" t="s">
        <v>189</v>
      </c>
      <c r="R29" s="15"/>
      <c r="S29" s="14">
        <v>672.5</v>
      </c>
      <c r="T29" s="14" t="str">
        <f>"373,1030"</f>
        <v>373,1030</v>
      </c>
      <c r="U29" s="14" t="s">
        <v>27</v>
      </c>
    </row>
    <row r="31" spans="1:20" ht="15">
      <c r="A31" s="39" t="s">
        <v>75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1" ht="12.75">
      <c r="A32" s="14" t="s">
        <v>190</v>
      </c>
      <c r="B32" s="14" t="s">
        <v>191</v>
      </c>
      <c r="C32" s="14" t="s">
        <v>192</v>
      </c>
      <c r="D32" s="14" t="str">
        <f>"0,5308"</f>
        <v>0,5308</v>
      </c>
      <c r="E32" s="14" t="s">
        <v>23</v>
      </c>
      <c r="F32" s="14" t="s">
        <v>193</v>
      </c>
      <c r="G32" s="15" t="s">
        <v>55</v>
      </c>
      <c r="H32" s="15" t="s">
        <v>55</v>
      </c>
      <c r="I32" s="14" t="s">
        <v>55</v>
      </c>
      <c r="J32" s="15"/>
      <c r="K32" s="14" t="s">
        <v>46</v>
      </c>
      <c r="L32" s="14" t="s">
        <v>47</v>
      </c>
      <c r="M32" s="15" t="s">
        <v>32</v>
      </c>
      <c r="N32" s="15"/>
      <c r="O32" s="14" t="s">
        <v>194</v>
      </c>
      <c r="P32" s="15" t="s">
        <v>195</v>
      </c>
      <c r="Q32" s="15"/>
      <c r="R32" s="15"/>
      <c r="S32" s="14">
        <v>590</v>
      </c>
      <c r="T32" s="14" t="str">
        <f>"313,1633"</f>
        <v>313,1633</v>
      </c>
      <c r="U32" s="14" t="s">
        <v>27</v>
      </c>
    </row>
    <row r="34" ht="15">
      <c r="E34" s="16" t="s">
        <v>13</v>
      </c>
    </row>
    <row r="35" ht="15">
      <c r="E35" s="16" t="s">
        <v>14</v>
      </c>
    </row>
    <row r="36" ht="15">
      <c r="E36" s="16" t="s">
        <v>15</v>
      </c>
    </row>
    <row r="37" ht="15">
      <c r="E37" s="16" t="s">
        <v>16</v>
      </c>
    </row>
    <row r="38" ht="15">
      <c r="E38" s="16" t="s">
        <v>16</v>
      </c>
    </row>
    <row r="39" ht="15">
      <c r="E39" s="16" t="s">
        <v>17</v>
      </c>
    </row>
    <row r="40" ht="15">
      <c r="E40" s="16"/>
    </row>
    <row r="42" spans="1:2" ht="17.25">
      <c r="A42" s="17" t="s">
        <v>18</v>
      </c>
      <c r="B42" s="17"/>
    </row>
    <row r="43" spans="1:2" ht="15">
      <c r="A43" s="18" t="s">
        <v>196</v>
      </c>
      <c r="B43" s="18"/>
    </row>
    <row r="44" spans="1:2" ht="14.25">
      <c r="A44" s="20" t="s">
        <v>197</v>
      </c>
      <c r="B44" s="21"/>
    </row>
    <row r="45" spans="1:5" ht="13.5">
      <c r="A45" s="22" t="s">
        <v>97</v>
      </c>
      <c r="B45" s="22" t="s">
        <v>98</v>
      </c>
      <c r="C45" s="22" t="s">
        <v>99</v>
      </c>
      <c r="D45" s="22" t="s">
        <v>100</v>
      </c>
      <c r="E45" s="22" t="s">
        <v>101</v>
      </c>
    </row>
    <row r="46" spans="1:5" ht="12.75">
      <c r="A46" s="19" t="s">
        <v>145</v>
      </c>
      <c r="B46" s="9" t="s">
        <v>198</v>
      </c>
      <c r="C46" s="9" t="s">
        <v>199</v>
      </c>
      <c r="D46" s="9" t="s">
        <v>69</v>
      </c>
      <c r="E46" s="23" t="s">
        <v>200</v>
      </c>
    </row>
    <row r="48" spans="1:2" ht="14.25">
      <c r="A48" s="20" t="s">
        <v>107</v>
      </c>
      <c r="B48" s="21"/>
    </row>
    <row r="49" spans="1:5" ht="13.5">
      <c r="A49" s="22" t="s">
        <v>97</v>
      </c>
      <c r="B49" s="22" t="s">
        <v>98</v>
      </c>
      <c r="C49" s="22" t="s">
        <v>99</v>
      </c>
      <c r="D49" s="22" t="s">
        <v>100</v>
      </c>
      <c r="E49" s="22" t="s">
        <v>101</v>
      </c>
    </row>
    <row r="50" spans="1:5" ht="12.75">
      <c r="A50" s="19" t="s">
        <v>154</v>
      </c>
      <c r="B50" s="9" t="s">
        <v>108</v>
      </c>
      <c r="C50" s="9" t="s">
        <v>201</v>
      </c>
      <c r="D50" s="9" t="s">
        <v>202</v>
      </c>
      <c r="E50" s="23" t="s">
        <v>203</v>
      </c>
    </row>
    <row r="51" spans="1:5" ht="12.75">
      <c r="A51" s="19" t="s">
        <v>128</v>
      </c>
      <c r="B51" s="9" t="s">
        <v>108</v>
      </c>
      <c r="C51" s="9" t="s">
        <v>204</v>
      </c>
      <c r="D51" s="9" t="s">
        <v>205</v>
      </c>
      <c r="E51" s="23" t="s">
        <v>206</v>
      </c>
    </row>
    <row r="53" spans="1:2" ht="14.25">
      <c r="A53" s="20" t="s">
        <v>116</v>
      </c>
      <c r="B53" s="21"/>
    </row>
    <row r="54" spans="1:5" ht="13.5">
      <c r="A54" s="22" t="s">
        <v>97</v>
      </c>
      <c r="B54" s="22" t="s">
        <v>98</v>
      </c>
      <c r="C54" s="22" t="s">
        <v>99</v>
      </c>
      <c r="D54" s="22" t="s">
        <v>100</v>
      </c>
      <c r="E54" s="22" t="s">
        <v>101</v>
      </c>
    </row>
    <row r="55" spans="1:5" ht="12.75">
      <c r="A55" s="19" t="s">
        <v>163</v>
      </c>
      <c r="B55" s="9" t="s">
        <v>207</v>
      </c>
      <c r="C55" s="9" t="s">
        <v>208</v>
      </c>
      <c r="D55" s="9" t="s">
        <v>209</v>
      </c>
      <c r="E55" s="23" t="s">
        <v>210</v>
      </c>
    </row>
    <row r="58" spans="1:2" ht="15">
      <c r="A58" s="18" t="s">
        <v>95</v>
      </c>
      <c r="B58" s="18"/>
    </row>
    <row r="59" spans="1:2" ht="14.25">
      <c r="A59" s="20" t="s">
        <v>107</v>
      </c>
      <c r="B59" s="21"/>
    </row>
    <row r="60" spans="1:5" ht="13.5">
      <c r="A60" s="22" t="s">
        <v>97</v>
      </c>
      <c r="B60" s="22" t="s">
        <v>98</v>
      </c>
      <c r="C60" s="22" t="s">
        <v>99</v>
      </c>
      <c r="D60" s="22" t="s">
        <v>100</v>
      </c>
      <c r="E60" s="22" t="s">
        <v>101</v>
      </c>
    </row>
    <row r="61" spans="1:5" ht="12.75">
      <c r="A61" s="19" t="s">
        <v>184</v>
      </c>
      <c r="B61" s="9" t="s">
        <v>108</v>
      </c>
      <c r="C61" s="9" t="s">
        <v>111</v>
      </c>
      <c r="D61" s="9" t="s">
        <v>211</v>
      </c>
      <c r="E61" s="23" t="s">
        <v>212</v>
      </c>
    </row>
    <row r="62" spans="1:5" ht="12.75">
      <c r="A62" s="19" t="s">
        <v>169</v>
      </c>
      <c r="B62" s="9" t="s">
        <v>108</v>
      </c>
      <c r="C62" s="9" t="s">
        <v>208</v>
      </c>
      <c r="D62" s="9" t="s">
        <v>213</v>
      </c>
      <c r="E62" s="23" t="s">
        <v>214</v>
      </c>
    </row>
    <row r="63" spans="1:5" ht="12.75">
      <c r="A63" s="19" t="s">
        <v>176</v>
      </c>
      <c r="B63" s="9" t="s">
        <v>108</v>
      </c>
      <c r="C63" s="9" t="s">
        <v>125</v>
      </c>
      <c r="D63" s="9" t="s">
        <v>215</v>
      </c>
      <c r="E63" s="23" t="s">
        <v>216</v>
      </c>
    </row>
    <row r="65" spans="1:2" ht="14.25">
      <c r="A65" s="20" t="s">
        <v>116</v>
      </c>
      <c r="B65" s="21"/>
    </row>
    <row r="66" spans="1:5" ht="13.5">
      <c r="A66" s="22" t="s">
        <v>97</v>
      </c>
      <c r="B66" s="22" t="s">
        <v>98</v>
      </c>
      <c r="C66" s="22" t="s">
        <v>99</v>
      </c>
      <c r="D66" s="22" t="s">
        <v>100</v>
      </c>
      <c r="E66" s="22" t="s">
        <v>101</v>
      </c>
    </row>
    <row r="67" spans="1:5" ht="12.75">
      <c r="A67" s="19" t="s">
        <v>190</v>
      </c>
      <c r="B67" s="9" t="s">
        <v>207</v>
      </c>
      <c r="C67" s="9" t="s">
        <v>103</v>
      </c>
      <c r="D67" s="9" t="s">
        <v>217</v>
      </c>
      <c r="E67" s="23" t="s">
        <v>218</v>
      </c>
    </row>
    <row r="68" spans="1:5" ht="12.75">
      <c r="A68" s="19" t="s">
        <v>179</v>
      </c>
      <c r="B68" s="9" t="s">
        <v>207</v>
      </c>
      <c r="C68" s="9" t="s">
        <v>125</v>
      </c>
      <c r="D68" s="9" t="s">
        <v>219</v>
      </c>
      <c r="E68" s="23" t="s">
        <v>220</v>
      </c>
    </row>
  </sheetData>
  <sheetProtection/>
  <mergeCells count="22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9:T9"/>
    <mergeCell ref="A12:T12"/>
    <mergeCell ref="A15:T15"/>
    <mergeCell ref="A18:T18"/>
    <mergeCell ref="A21:T21"/>
    <mergeCell ref="A24:T24"/>
    <mergeCell ref="A28:T28"/>
    <mergeCell ref="A31:T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6.00390625" style="9" bestFit="1" customWidth="1"/>
    <col min="2" max="2" width="30.875" style="9" bestFit="1" customWidth="1"/>
    <col min="3" max="3" width="10.50390625" style="9" bestFit="1" customWidth="1"/>
    <col min="4" max="4" width="8.50390625" style="9" bestFit="1" customWidth="1"/>
    <col min="5" max="5" width="22.625" style="9" bestFit="1" customWidth="1"/>
    <col min="6" max="6" width="34.50390625" style="9" bestFit="1" customWidth="1"/>
    <col min="7" max="9" width="5.50390625" style="9" bestFit="1" customWidth="1"/>
    <col min="10" max="10" width="4.50390625" style="9" bestFit="1" customWidth="1"/>
    <col min="11" max="11" width="7.875" style="9" bestFit="1" customWidth="1"/>
    <col min="12" max="12" width="8.50390625" style="9" bestFit="1" customWidth="1"/>
    <col min="13" max="13" width="16.50390625" style="9" bestFit="1" customWidth="1"/>
  </cols>
  <sheetData>
    <row r="1" spans="1:13" s="1" customFormat="1" ht="15" customHeight="1">
      <c r="A1" s="30" t="s">
        <v>464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1" customFormat="1" ht="8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2" customFormat="1" ht="12.75" customHeight="1">
      <c r="A3" s="36" t="s">
        <v>0</v>
      </c>
      <c r="B3" s="38" t="s">
        <v>12</v>
      </c>
      <c r="C3" s="26" t="s">
        <v>5</v>
      </c>
      <c r="D3" s="26" t="s">
        <v>10</v>
      </c>
      <c r="E3" s="26" t="s">
        <v>8</v>
      </c>
      <c r="F3" s="26" t="s">
        <v>11</v>
      </c>
      <c r="G3" s="26" t="s">
        <v>2</v>
      </c>
      <c r="H3" s="26"/>
      <c r="I3" s="26"/>
      <c r="J3" s="26"/>
      <c r="K3" s="26" t="s">
        <v>4</v>
      </c>
      <c r="L3" s="26" t="s">
        <v>7</v>
      </c>
      <c r="M3" s="28" t="s">
        <v>6</v>
      </c>
    </row>
    <row r="4" spans="1:13" s="2" customFormat="1" ht="21" customHeight="1" thickBot="1">
      <c r="A4" s="37"/>
      <c r="B4" s="27"/>
      <c r="C4" s="27"/>
      <c r="D4" s="27"/>
      <c r="E4" s="27"/>
      <c r="F4" s="27"/>
      <c r="G4" s="3">
        <v>1</v>
      </c>
      <c r="H4" s="3">
        <v>2</v>
      </c>
      <c r="I4" s="3">
        <v>3</v>
      </c>
      <c r="J4" s="3" t="s">
        <v>9</v>
      </c>
      <c r="K4" s="27"/>
      <c r="L4" s="27"/>
      <c r="M4" s="29"/>
    </row>
    <row r="5" spans="1:12" ht="15">
      <c r="A5" s="40" t="s">
        <v>144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2.75">
      <c r="A6" s="14" t="s">
        <v>221</v>
      </c>
      <c r="B6" s="14" t="s">
        <v>222</v>
      </c>
      <c r="C6" s="14" t="s">
        <v>223</v>
      </c>
      <c r="D6" s="14" t="str">
        <f>"0,9263"</f>
        <v>0,9263</v>
      </c>
      <c r="E6" s="14" t="s">
        <v>23</v>
      </c>
      <c r="F6" s="14" t="s">
        <v>31</v>
      </c>
      <c r="G6" s="14" t="s">
        <v>141</v>
      </c>
      <c r="H6" s="14" t="s">
        <v>142</v>
      </c>
      <c r="I6" s="15" t="s">
        <v>131</v>
      </c>
      <c r="J6" s="15"/>
      <c r="K6" s="14">
        <v>75</v>
      </c>
      <c r="L6" s="14" t="str">
        <f>"69,4725"</f>
        <v>69,4725</v>
      </c>
      <c r="M6" s="14" t="s">
        <v>224</v>
      </c>
    </row>
    <row r="8" spans="1:12" ht="15">
      <c r="A8" s="39" t="s">
        <v>19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10" t="s">
        <v>225</v>
      </c>
      <c r="B9" s="10" t="s">
        <v>226</v>
      </c>
      <c r="C9" s="10" t="s">
        <v>227</v>
      </c>
      <c r="D9" s="10" t="str">
        <f>"0,7453"</f>
        <v>0,7453</v>
      </c>
      <c r="E9" s="10" t="s">
        <v>228</v>
      </c>
      <c r="F9" s="10" t="s">
        <v>229</v>
      </c>
      <c r="G9" s="10" t="s">
        <v>131</v>
      </c>
      <c r="H9" s="11"/>
      <c r="I9" s="11"/>
      <c r="J9" s="11"/>
      <c r="K9" s="10">
        <v>80</v>
      </c>
      <c r="L9" s="10" t="str">
        <f>"59,6240"</f>
        <v>59,6240</v>
      </c>
      <c r="M9" s="10" t="s">
        <v>230</v>
      </c>
    </row>
    <row r="10" spans="1:13" ht="12.75">
      <c r="A10" s="12" t="s">
        <v>225</v>
      </c>
      <c r="B10" s="12" t="s">
        <v>231</v>
      </c>
      <c r="C10" s="12" t="s">
        <v>227</v>
      </c>
      <c r="D10" s="12" t="str">
        <f>"0,7453"</f>
        <v>0,7453</v>
      </c>
      <c r="E10" s="12" t="s">
        <v>228</v>
      </c>
      <c r="F10" s="12" t="s">
        <v>229</v>
      </c>
      <c r="G10" s="12" t="s">
        <v>131</v>
      </c>
      <c r="H10" s="13"/>
      <c r="I10" s="13"/>
      <c r="J10" s="13"/>
      <c r="K10" s="12">
        <v>80</v>
      </c>
      <c r="L10" s="12" t="str">
        <f>"59,6240"</f>
        <v>59,6240</v>
      </c>
      <c r="M10" s="12" t="s">
        <v>230</v>
      </c>
    </row>
    <row r="12" spans="1:12" ht="15">
      <c r="A12" s="39" t="s">
        <v>127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3" ht="12.75">
      <c r="A13" s="14" t="s">
        <v>232</v>
      </c>
      <c r="B13" s="14" t="s">
        <v>233</v>
      </c>
      <c r="C13" s="14" t="s">
        <v>234</v>
      </c>
      <c r="D13" s="14" t="str">
        <f>"0,9667"</f>
        <v>0,9667</v>
      </c>
      <c r="E13" s="14" t="s">
        <v>23</v>
      </c>
      <c r="F13" s="14" t="s">
        <v>31</v>
      </c>
      <c r="G13" s="14" t="s">
        <v>40</v>
      </c>
      <c r="H13" s="14" t="s">
        <v>149</v>
      </c>
      <c r="I13" s="14" t="s">
        <v>25</v>
      </c>
      <c r="J13" s="15"/>
      <c r="K13" s="14">
        <v>100</v>
      </c>
      <c r="L13" s="14" t="str">
        <f>"96,6700"</f>
        <v>96,6700</v>
      </c>
      <c r="M13" s="14" t="s">
        <v>27</v>
      </c>
    </row>
    <row r="15" spans="1:12" ht="15">
      <c r="A15" s="39" t="s">
        <v>162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3" ht="12.75">
      <c r="A16" s="10" t="s">
        <v>235</v>
      </c>
      <c r="B16" s="10" t="s">
        <v>236</v>
      </c>
      <c r="C16" s="10" t="s">
        <v>237</v>
      </c>
      <c r="D16" s="10" t="str">
        <f>"0,7613"</f>
        <v>0,7613</v>
      </c>
      <c r="E16" s="10" t="s">
        <v>238</v>
      </c>
      <c r="F16" s="10" t="s">
        <v>45</v>
      </c>
      <c r="G16" s="10" t="s">
        <v>239</v>
      </c>
      <c r="H16" s="10" t="s">
        <v>159</v>
      </c>
      <c r="I16" s="10" t="s">
        <v>141</v>
      </c>
      <c r="J16" s="11"/>
      <c r="K16" s="10">
        <v>70</v>
      </c>
      <c r="L16" s="10" t="str">
        <f>"53,2910"</f>
        <v>53,2910</v>
      </c>
      <c r="M16" s="10" t="s">
        <v>27</v>
      </c>
    </row>
    <row r="17" spans="1:13" ht="12.75">
      <c r="A17" s="24" t="s">
        <v>240</v>
      </c>
      <c r="B17" s="24" t="s">
        <v>241</v>
      </c>
      <c r="C17" s="24" t="s">
        <v>242</v>
      </c>
      <c r="D17" s="24" t="str">
        <f>"0,7297"</f>
        <v>0,7297</v>
      </c>
      <c r="E17" s="24" t="s">
        <v>23</v>
      </c>
      <c r="F17" s="24" t="s">
        <v>243</v>
      </c>
      <c r="G17" s="24" t="s">
        <v>92</v>
      </c>
      <c r="H17" s="25" t="s">
        <v>46</v>
      </c>
      <c r="I17" s="25" t="s">
        <v>94</v>
      </c>
      <c r="J17" s="25"/>
      <c r="K17" s="24">
        <v>115</v>
      </c>
      <c r="L17" s="24" t="str">
        <f>"83,9155"</f>
        <v>83,9155</v>
      </c>
      <c r="M17" s="24" t="s">
        <v>27</v>
      </c>
    </row>
    <row r="18" spans="1:13" ht="12.75">
      <c r="A18" s="12" t="s">
        <v>244</v>
      </c>
      <c r="B18" s="12" t="s">
        <v>245</v>
      </c>
      <c r="C18" s="12" t="s">
        <v>246</v>
      </c>
      <c r="D18" s="12" t="str">
        <f>"0,7647"</f>
        <v>0,7647</v>
      </c>
      <c r="E18" s="12" t="s">
        <v>23</v>
      </c>
      <c r="F18" s="12" t="s">
        <v>247</v>
      </c>
      <c r="G18" s="12" t="s">
        <v>25</v>
      </c>
      <c r="H18" s="12" t="s">
        <v>26</v>
      </c>
      <c r="I18" s="13" t="s">
        <v>248</v>
      </c>
      <c r="J18" s="13"/>
      <c r="K18" s="12">
        <v>110</v>
      </c>
      <c r="L18" s="12" t="str">
        <f>"84,1170"</f>
        <v>84,1170</v>
      </c>
      <c r="M18" s="12" t="s">
        <v>27</v>
      </c>
    </row>
    <row r="20" spans="1:12" ht="15">
      <c r="A20" s="39" t="s">
        <v>19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3" ht="12.75">
      <c r="A21" s="10" t="s">
        <v>249</v>
      </c>
      <c r="B21" s="10" t="s">
        <v>250</v>
      </c>
      <c r="C21" s="10" t="s">
        <v>251</v>
      </c>
      <c r="D21" s="10" t="str">
        <f>"0,6760"</f>
        <v>0,6760</v>
      </c>
      <c r="E21" s="10" t="s">
        <v>23</v>
      </c>
      <c r="F21" s="10" t="s">
        <v>252</v>
      </c>
      <c r="G21" s="10" t="s">
        <v>46</v>
      </c>
      <c r="H21" s="10" t="s">
        <v>47</v>
      </c>
      <c r="I21" s="10" t="s">
        <v>253</v>
      </c>
      <c r="J21" s="11"/>
      <c r="K21" s="10">
        <v>137.5</v>
      </c>
      <c r="L21" s="10" t="str">
        <f>"92,9500"</f>
        <v>92,9500</v>
      </c>
      <c r="M21" s="10" t="s">
        <v>27</v>
      </c>
    </row>
    <row r="22" spans="1:13" ht="12.75">
      <c r="A22" s="12" t="s">
        <v>254</v>
      </c>
      <c r="B22" s="12" t="s">
        <v>255</v>
      </c>
      <c r="C22" s="12" t="s">
        <v>22</v>
      </c>
      <c r="D22" s="12" t="str">
        <f>"0,6791"</f>
        <v>0,6791</v>
      </c>
      <c r="E22" s="12" t="s">
        <v>256</v>
      </c>
      <c r="F22" s="12" t="s">
        <v>31</v>
      </c>
      <c r="G22" s="12" t="s">
        <v>47</v>
      </c>
      <c r="H22" s="12" t="s">
        <v>48</v>
      </c>
      <c r="I22" s="12" t="s">
        <v>253</v>
      </c>
      <c r="J22" s="13"/>
      <c r="K22" s="12">
        <v>137.5</v>
      </c>
      <c r="L22" s="12" t="str">
        <f>"93,3703"</f>
        <v>93,3703</v>
      </c>
      <c r="M22" s="12" t="s">
        <v>27</v>
      </c>
    </row>
    <row r="24" spans="1:12" ht="15">
      <c r="A24" s="39" t="s">
        <v>35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3" ht="12.75">
      <c r="A25" s="10" t="s">
        <v>257</v>
      </c>
      <c r="B25" s="10" t="s">
        <v>258</v>
      </c>
      <c r="C25" s="10" t="s">
        <v>259</v>
      </c>
      <c r="D25" s="10" t="str">
        <f>"0,6235"</f>
        <v>0,6235</v>
      </c>
      <c r="E25" s="10" t="s">
        <v>23</v>
      </c>
      <c r="F25" s="10" t="s">
        <v>260</v>
      </c>
      <c r="G25" s="10" t="s">
        <v>261</v>
      </c>
      <c r="H25" s="11" t="s">
        <v>161</v>
      </c>
      <c r="I25" s="10" t="s">
        <v>161</v>
      </c>
      <c r="J25" s="11"/>
      <c r="K25" s="10">
        <v>132.5</v>
      </c>
      <c r="L25" s="10" t="str">
        <f>"82,6137"</f>
        <v>82,6137</v>
      </c>
      <c r="M25" s="10" t="s">
        <v>27</v>
      </c>
    </row>
    <row r="26" spans="1:13" ht="12.75">
      <c r="A26" s="24" t="s">
        <v>262</v>
      </c>
      <c r="B26" s="24" t="s">
        <v>263</v>
      </c>
      <c r="C26" s="24" t="s">
        <v>264</v>
      </c>
      <c r="D26" s="24" t="str">
        <f>"0,6251"</f>
        <v>0,6251</v>
      </c>
      <c r="E26" s="24" t="s">
        <v>23</v>
      </c>
      <c r="F26" s="24" t="s">
        <v>31</v>
      </c>
      <c r="G26" s="24" t="s">
        <v>261</v>
      </c>
      <c r="H26" s="25" t="s">
        <v>32</v>
      </c>
      <c r="I26" s="25" t="s">
        <v>32</v>
      </c>
      <c r="J26" s="25"/>
      <c r="K26" s="24">
        <v>127.5</v>
      </c>
      <c r="L26" s="24" t="str">
        <f>"79,7003"</f>
        <v>79,7003</v>
      </c>
      <c r="M26" s="24" t="s">
        <v>27</v>
      </c>
    </row>
    <row r="27" spans="1:13" ht="12.75">
      <c r="A27" s="24" t="s">
        <v>265</v>
      </c>
      <c r="B27" s="24" t="s">
        <v>266</v>
      </c>
      <c r="C27" s="24" t="s">
        <v>267</v>
      </c>
      <c r="D27" s="24" t="str">
        <f>"0,6370"</f>
        <v>0,6370</v>
      </c>
      <c r="E27" s="24" t="s">
        <v>23</v>
      </c>
      <c r="F27" s="24" t="s">
        <v>31</v>
      </c>
      <c r="G27" s="25" t="s">
        <v>46</v>
      </c>
      <c r="H27" s="24" t="s">
        <v>46</v>
      </c>
      <c r="I27" s="25" t="s">
        <v>47</v>
      </c>
      <c r="J27" s="25"/>
      <c r="K27" s="24">
        <v>120</v>
      </c>
      <c r="L27" s="24" t="str">
        <f>"76,4400"</f>
        <v>76,4400</v>
      </c>
      <c r="M27" s="24" t="s">
        <v>27</v>
      </c>
    </row>
    <row r="28" spans="1:13" ht="12.75">
      <c r="A28" s="12" t="s">
        <v>268</v>
      </c>
      <c r="B28" s="12" t="s">
        <v>269</v>
      </c>
      <c r="C28" s="12" t="s">
        <v>270</v>
      </c>
      <c r="D28" s="12" t="str">
        <f>"0,6376"</f>
        <v>0,6376</v>
      </c>
      <c r="E28" s="12" t="s">
        <v>23</v>
      </c>
      <c r="F28" s="12" t="s">
        <v>31</v>
      </c>
      <c r="G28" s="12" t="s">
        <v>26</v>
      </c>
      <c r="H28" s="12" t="s">
        <v>92</v>
      </c>
      <c r="I28" s="13" t="s">
        <v>93</v>
      </c>
      <c r="J28" s="13"/>
      <c r="K28" s="12">
        <v>115</v>
      </c>
      <c r="L28" s="12" t="str">
        <f>"73,3240"</f>
        <v>73,3240</v>
      </c>
      <c r="M28" s="12" t="s">
        <v>27</v>
      </c>
    </row>
    <row r="30" spans="1:12" ht="15">
      <c r="A30" s="39" t="s">
        <v>41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3" ht="12.75">
      <c r="A31" s="14" t="s">
        <v>271</v>
      </c>
      <c r="B31" s="14" t="s">
        <v>272</v>
      </c>
      <c r="C31" s="14" t="s">
        <v>273</v>
      </c>
      <c r="D31" s="14" t="str">
        <f>"0,6041"</f>
        <v>0,6041</v>
      </c>
      <c r="E31" s="14" t="s">
        <v>23</v>
      </c>
      <c r="F31" s="14" t="s">
        <v>274</v>
      </c>
      <c r="G31" s="15" t="s">
        <v>48</v>
      </c>
      <c r="H31" s="14" t="s">
        <v>48</v>
      </c>
      <c r="I31" s="15"/>
      <c r="J31" s="15"/>
      <c r="K31" s="14">
        <v>135</v>
      </c>
      <c r="L31" s="14" t="str">
        <f>"81,5535"</f>
        <v>81,5535</v>
      </c>
      <c r="M31" s="14" t="s">
        <v>27</v>
      </c>
    </row>
    <row r="33" spans="1:12" ht="15">
      <c r="A33" s="39" t="s">
        <v>49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3" ht="12.75">
      <c r="A34" s="10" t="s">
        <v>275</v>
      </c>
      <c r="B34" s="10" t="s">
        <v>276</v>
      </c>
      <c r="C34" s="10" t="s">
        <v>277</v>
      </c>
      <c r="D34" s="10" t="str">
        <f>"0,5555"</f>
        <v>0,5555</v>
      </c>
      <c r="E34" s="10" t="s">
        <v>23</v>
      </c>
      <c r="F34" s="10" t="s">
        <v>31</v>
      </c>
      <c r="G34" s="10" t="s">
        <v>278</v>
      </c>
      <c r="H34" s="11" t="s">
        <v>279</v>
      </c>
      <c r="I34" s="10" t="s">
        <v>279</v>
      </c>
      <c r="J34" s="11"/>
      <c r="K34" s="10">
        <v>192.5</v>
      </c>
      <c r="L34" s="10" t="str">
        <f>"106,9337"</f>
        <v>106,9337</v>
      </c>
      <c r="M34" s="10" t="s">
        <v>27</v>
      </c>
    </row>
    <row r="35" spans="1:13" ht="12.75">
      <c r="A35" s="24" t="s">
        <v>280</v>
      </c>
      <c r="B35" s="24" t="s">
        <v>281</v>
      </c>
      <c r="C35" s="24" t="s">
        <v>282</v>
      </c>
      <c r="D35" s="24" t="str">
        <f>"0,5613"</f>
        <v>0,5613</v>
      </c>
      <c r="E35" s="24" t="s">
        <v>23</v>
      </c>
      <c r="F35" s="24" t="s">
        <v>31</v>
      </c>
      <c r="G35" s="25" t="s">
        <v>283</v>
      </c>
      <c r="H35" s="24" t="s">
        <v>283</v>
      </c>
      <c r="I35" s="25" t="s">
        <v>85</v>
      </c>
      <c r="J35" s="25"/>
      <c r="K35" s="24">
        <v>165</v>
      </c>
      <c r="L35" s="24" t="str">
        <f>"92,6145"</f>
        <v>92,6145</v>
      </c>
      <c r="M35" s="24" t="s">
        <v>27</v>
      </c>
    </row>
    <row r="36" spans="1:13" ht="12.75">
      <c r="A36" s="24" t="s">
        <v>284</v>
      </c>
      <c r="B36" s="24" t="s">
        <v>285</v>
      </c>
      <c r="C36" s="24" t="s">
        <v>286</v>
      </c>
      <c r="D36" s="24" t="str">
        <f>"0,5636"</f>
        <v>0,5636</v>
      </c>
      <c r="E36" s="24" t="s">
        <v>23</v>
      </c>
      <c r="F36" s="24" t="s">
        <v>287</v>
      </c>
      <c r="G36" s="24" t="s">
        <v>80</v>
      </c>
      <c r="H36" s="25" t="s">
        <v>288</v>
      </c>
      <c r="I36" s="24" t="s">
        <v>288</v>
      </c>
      <c r="J36" s="25"/>
      <c r="K36" s="24">
        <v>162.5</v>
      </c>
      <c r="L36" s="24" t="str">
        <f>"91,5850"</f>
        <v>91,5850</v>
      </c>
      <c r="M36" s="24" t="s">
        <v>27</v>
      </c>
    </row>
    <row r="37" spans="1:13" ht="12.75">
      <c r="A37" s="24" t="s">
        <v>289</v>
      </c>
      <c r="B37" s="24" t="s">
        <v>290</v>
      </c>
      <c r="C37" s="24" t="s">
        <v>291</v>
      </c>
      <c r="D37" s="24" t="str">
        <f>"0,5740"</f>
        <v>0,5740</v>
      </c>
      <c r="E37" s="24" t="s">
        <v>23</v>
      </c>
      <c r="F37" s="24" t="s">
        <v>31</v>
      </c>
      <c r="G37" s="25" t="s">
        <v>292</v>
      </c>
      <c r="H37" s="24" t="s">
        <v>172</v>
      </c>
      <c r="I37" s="25" t="s">
        <v>288</v>
      </c>
      <c r="J37" s="25"/>
      <c r="K37" s="24">
        <v>160</v>
      </c>
      <c r="L37" s="24" t="str">
        <f>"91,8400"</f>
        <v>91,8400</v>
      </c>
      <c r="M37" s="24" t="s">
        <v>27</v>
      </c>
    </row>
    <row r="38" spans="1:13" ht="12.75">
      <c r="A38" s="24" t="s">
        <v>293</v>
      </c>
      <c r="B38" s="24" t="s">
        <v>294</v>
      </c>
      <c r="C38" s="24" t="s">
        <v>295</v>
      </c>
      <c r="D38" s="24" t="str">
        <f>"0,5850"</f>
        <v>0,5850</v>
      </c>
      <c r="E38" s="24" t="s">
        <v>23</v>
      </c>
      <c r="F38" s="24" t="s">
        <v>31</v>
      </c>
      <c r="G38" s="24" t="s">
        <v>32</v>
      </c>
      <c r="H38" s="25" t="s">
        <v>296</v>
      </c>
      <c r="I38" s="25" t="s">
        <v>296</v>
      </c>
      <c r="J38" s="25"/>
      <c r="K38" s="24">
        <v>145</v>
      </c>
      <c r="L38" s="24" t="str">
        <f>"84,8250"</f>
        <v>84,8250</v>
      </c>
      <c r="M38" s="24" t="s">
        <v>27</v>
      </c>
    </row>
    <row r="39" spans="1:13" ht="12.75">
      <c r="A39" s="24" t="s">
        <v>297</v>
      </c>
      <c r="B39" s="24" t="s">
        <v>298</v>
      </c>
      <c r="C39" s="24" t="s">
        <v>299</v>
      </c>
      <c r="D39" s="24" t="str">
        <f>"0,5823"</f>
        <v>0,5823</v>
      </c>
      <c r="E39" s="24" t="s">
        <v>23</v>
      </c>
      <c r="F39" s="24" t="s">
        <v>31</v>
      </c>
      <c r="G39" s="25" t="s">
        <v>32</v>
      </c>
      <c r="H39" s="25"/>
      <c r="I39" s="25"/>
      <c r="J39" s="25"/>
      <c r="K39" s="24">
        <v>0</v>
      </c>
      <c r="L39" s="24" t="str">
        <f>"0,0000"</f>
        <v>0,0000</v>
      </c>
      <c r="M39" s="24" t="s">
        <v>27</v>
      </c>
    </row>
    <row r="40" spans="1:13" ht="12.75">
      <c r="A40" s="24" t="s">
        <v>300</v>
      </c>
      <c r="B40" s="24" t="s">
        <v>301</v>
      </c>
      <c r="C40" s="24" t="s">
        <v>302</v>
      </c>
      <c r="D40" s="24" t="str">
        <f>"0,5697"</f>
        <v>0,5697</v>
      </c>
      <c r="E40" s="24" t="s">
        <v>23</v>
      </c>
      <c r="F40" s="24" t="s">
        <v>31</v>
      </c>
      <c r="G40" s="25" t="s">
        <v>34</v>
      </c>
      <c r="H40" s="25" t="s">
        <v>34</v>
      </c>
      <c r="I40" s="25" t="s">
        <v>34</v>
      </c>
      <c r="J40" s="25"/>
      <c r="K40" s="24">
        <v>0</v>
      </c>
      <c r="L40" s="24" t="str">
        <f>"0,0000"</f>
        <v>0,0000</v>
      </c>
      <c r="M40" s="24" t="s">
        <v>27</v>
      </c>
    </row>
    <row r="41" spans="1:13" ht="12.75">
      <c r="A41" s="24" t="s">
        <v>303</v>
      </c>
      <c r="B41" s="24" t="s">
        <v>304</v>
      </c>
      <c r="C41" s="24" t="s">
        <v>305</v>
      </c>
      <c r="D41" s="24" t="str">
        <f>"0,5630"</f>
        <v>0,5630</v>
      </c>
      <c r="E41" s="24" t="s">
        <v>23</v>
      </c>
      <c r="F41" s="24" t="s">
        <v>306</v>
      </c>
      <c r="G41" s="25" t="s">
        <v>80</v>
      </c>
      <c r="H41" s="25" t="s">
        <v>80</v>
      </c>
      <c r="I41" s="25" t="s">
        <v>80</v>
      </c>
      <c r="J41" s="25"/>
      <c r="K41" s="24">
        <v>0</v>
      </c>
      <c r="L41" s="24" t="str">
        <f>"0,0000"</f>
        <v>0,0000</v>
      </c>
      <c r="M41" s="24" t="s">
        <v>27</v>
      </c>
    </row>
    <row r="42" spans="1:13" ht="12.75">
      <c r="A42" s="24" t="s">
        <v>280</v>
      </c>
      <c r="B42" s="24" t="s">
        <v>307</v>
      </c>
      <c r="C42" s="24" t="s">
        <v>282</v>
      </c>
      <c r="D42" s="24" t="str">
        <f>"0,5664"</f>
        <v>0,5664</v>
      </c>
      <c r="E42" s="24" t="s">
        <v>23</v>
      </c>
      <c r="F42" s="24" t="s">
        <v>31</v>
      </c>
      <c r="G42" s="25" t="s">
        <v>283</v>
      </c>
      <c r="H42" s="24" t="s">
        <v>283</v>
      </c>
      <c r="I42" s="24" t="s">
        <v>85</v>
      </c>
      <c r="J42" s="25"/>
      <c r="K42" s="24">
        <v>170</v>
      </c>
      <c r="L42" s="24" t="str">
        <f>"96,2798"</f>
        <v>96,2798</v>
      </c>
      <c r="M42" s="24" t="s">
        <v>27</v>
      </c>
    </row>
    <row r="43" spans="1:13" ht="12.75">
      <c r="A43" s="12" t="s">
        <v>308</v>
      </c>
      <c r="B43" s="12" t="s">
        <v>309</v>
      </c>
      <c r="C43" s="12" t="s">
        <v>310</v>
      </c>
      <c r="D43" s="12" t="str">
        <f>"0,5922"</f>
        <v>0,5922</v>
      </c>
      <c r="E43" s="12" t="s">
        <v>23</v>
      </c>
      <c r="F43" s="12" t="s">
        <v>140</v>
      </c>
      <c r="G43" s="12" t="s">
        <v>48</v>
      </c>
      <c r="H43" s="12" t="s">
        <v>32</v>
      </c>
      <c r="I43" s="13" t="s">
        <v>296</v>
      </c>
      <c r="J43" s="13"/>
      <c r="K43" s="12">
        <v>145</v>
      </c>
      <c r="L43" s="12" t="str">
        <f>"85,8728"</f>
        <v>85,8728</v>
      </c>
      <c r="M43" s="12" t="s">
        <v>27</v>
      </c>
    </row>
    <row r="45" spans="1:12" ht="15">
      <c r="A45" s="39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3" ht="12.75">
      <c r="A46" s="14" t="s">
        <v>311</v>
      </c>
      <c r="B46" s="14" t="s">
        <v>312</v>
      </c>
      <c r="C46" s="14" t="s">
        <v>313</v>
      </c>
      <c r="D46" s="14" t="str">
        <f>"0,5431"</f>
        <v>0,5431</v>
      </c>
      <c r="E46" s="14" t="s">
        <v>23</v>
      </c>
      <c r="F46" s="14" t="s">
        <v>306</v>
      </c>
      <c r="G46" s="14" t="s">
        <v>172</v>
      </c>
      <c r="H46" s="15" t="s">
        <v>314</v>
      </c>
      <c r="I46" s="15" t="s">
        <v>314</v>
      </c>
      <c r="J46" s="15"/>
      <c r="K46" s="14">
        <v>160</v>
      </c>
      <c r="L46" s="14" t="str">
        <f>"86,8960"</f>
        <v>86,8960</v>
      </c>
      <c r="M46" s="14" t="s">
        <v>27</v>
      </c>
    </row>
    <row r="48" spans="1:12" ht="15">
      <c r="A48" s="39" t="s">
        <v>75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3" ht="12.75">
      <c r="A49" s="10" t="s">
        <v>315</v>
      </c>
      <c r="B49" s="10" t="s">
        <v>316</v>
      </c>
      <c r="C49" s="10" t="s">
        <v>317</v>
      </c>
      <c r="D49" s="10" t="str">
        <f>"0,5280"</f>
        <v>0,5280</v>
      </c>
      <c r="E49" s="10" t="s">
        <v>23</v>
      </c>
      <c r="F49" s="10" t="s">
        <v>31</v>
      </c>
      <c r="G49" s="11" t="s">
        <v>85</v>
      </c>
      <c r="H49" s="11" t="s">
        <v>85</v>
      </c>
      <c r="I49" s="10" t="s">
        <v>85</v>
      </c>
      <c r="J49" s="11"/>
      <c r="K49" s="10">
        <v>170</v>
      </c>
      <c r="L49" s="10" t="str">
        <f>"89,7600"</f>
        <v>89,7600</v>
      </c>
      <c r="M49" s="10" t="s">
        <v>27</v>
      </c>
    </row>
    <row r="50" spans="1:13" ht="12.75">
      <c r="A50" s="24" t="s">
        <v>318</v>
      </c>
      <c r="B50" s="24" t="s">
        <v>319</v>
      </c>
      <c r="C50" s="24" t="s">
        <v>320</v>
      </c>
      <c r="D50" s="24" t="str">
        <f>"0,5247"</f>
        <v>0,5247</v>
      </c>
      <c r="E50" s="24" t="s">
        <v>53</v>
      </c>
      <c r="F50" s="24" t="s">
        <v>31</v>
      </c>
      <c r="G50" s="24" t="s">
        <v>261</v>
      </c>
      <c r="H50" s="25" t="s">
        <v>253</v>
      </c>
      <c r="I50" s="25" t="s">
        <v>253</v>
      </c>
      <c r="J50" s="25"/>
      <c r="K50" s="24">
        <v>127.5</v>
      </c>
      <c r="L50" s="24" t="str">
        <f>"66,8992"</f>
        <v>66,8992</v>
      </c>
      <c r="M50" s="24" t="s">
        <v>27</v>
      </c>
    </row>
    <row r="51" spans="1:13" ht="12.75">
      <c r="A51" s="24" t="s">
        <v>321</v>
      </c>
      <c r="B51" s="24" t="s">
        <v>322</v>
      </c>
      <c r="C51" s="24" t="s">
        <v>323</v>
      </c>
      <c r="D51" s="24" t="str">
        <f>"0,5938"</f>
        <v>0,5938</v>
      </c>
      <c r="E51" s="24" t="s">
        <v>256</v>
      </c>
      <c r="F51" s="24" t="s">
        <v>31</v>
      </c>
      <c r="G51" s="24" t="s">
        <v>85</v>
      </c>
      <c r="H51" s="25" t="s">
        <v>324</v>
      </c>
      <c r="I51" s="25" t="s">
        <v>324</v>
      </c>
      <c r="J51" s="25"/>
      <c r="K51" s="24">
        <v>170</v>
      </c>
      <c r="L51" s="24" t="str">
        <f>"100,9455"</f>
        <v>100,9455</v>
      </c>
      <c r="M51" s="24" t="s">
        <v>27</v>
      </c>
    </row>
    <row r="52" spans="1:13" ht="12.75">
      <c r="A52" s="12" t="s">
        <v>325</v>
      </c>
      <c r="B52" s="12" t="s">
        <v>326</v>
      </c>
      <c r="C52" s="12" t="s">
        <v>327</v>
      </c>
      <c r="D52" s="12" t="str">
        <f>"0,6577"</f>
        <v>0,6577</v>
      </c>
      <c r="E52" s="12" t="s">
        <v>256</v>
      </c>
      <c r="F52" s="12" t="s">
        <v>31</v>
      </c>
      <c r="G52" s="12" t="s">
        <v>172</v>
      </c>
      <c r="H52" s="12" t="s">
        <v>283</v>
      </c>
      <c r="I52" s="13" t="s">
        <v>324</v>
      </c>
      <c r="J52" s="13"/>
      <c r="K52" s="12">
        <v>165</v>
      </c>
      <c r="L52" s="12" t="str">
        <f>"108,5141"</f>
        <v>108,5141</v>
      </c>
      <c r="M52" s="12" t="s">
        <v>27</v>
      </c>
    </row>
    <row r="54" spans="1:12" ht="15">
      <c r="A54" s="39" t="s">
        <v>87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3" ht="12.75">
      <c r="A55" s="14" t="s">
        <v>328</v>
      </c>
      <c r="B55" s="14" t="s">
        <v>329</v>
      </c>
      <c r="C55" s="14" t="s">
        <v>330</v>
      </c>
      <c r="D55" s="14" t="str">
        <f>"0,5112"</f>
        <v>0,5112</v>
      </c>
      <c r="E55" s="14" t="s">
        <v>23</v>
      </c>
      <c r="F55" s="14" t="s">
        <v>45</v>
      </c>
      <c r="G55" s="14" t="s">
        <v>136</v>
      </c>
      <c r="H55" s="14" t="s">
        <v>46</v>
      </c>
      <c r="I55" s="14" t="s">
        <v>94</v>
      </c>
      <c r="J55" s="15"/>
      <c r="K55" s="14">
        <v>125</v>
      </c>
      <c r="L55" s="14" t="str">
        <f>"63,8950"</f>
        <v>63,8950</v>
      </c>
      <c r="M55" s="14" t="s">
        <v>27</v>
      </c>
    </row>
    <row r="57" ht="15">
      <c r="E57" s="16" t="s">
        <v>13</v>
      </c>
    </row>
    <row r="58" ht="15">
      <c r="E58" s="16" t="s">
        <v>14</v>
      </c>
    </row>
    <row r="59" ht="15">
      <c r="E59" s="16" t="s">
        <v>15</v>
      </c>
    </row>
    <row r="60" ht="15">
      <c r="E60" s="16" t="s">
        <v>16</v>
      </c>
    </row>
    <row r="61" ht="15">
      <c r="E61" s="16" t="s">
        <v>16</v>
      </c>
    </row>
    <row r="62" ht="15">
      <c r="E62" s="16" t="s">
        <v>17</v>
      </c>
    </row>
    <row r="63" ht="15">
      <c r="E63" s="16"/>
    </row>
    <row r="65" spans="1:2" ht="17.25">
      <c r="A65" s="17" t="s">
        <v>18</v>
      </c>
      <c r="B65" s="17"/>
    </row>
    <row r="66" spans="1:2" ht="15">
      <c r="A66" s="18" t="s">
        <v>196</v>
      </c>
      <c r="B66" s="18"/>
    </row>
    <row r="67" spans="1:2" ht="14.25">
      <c r="A67" s="20" t="s">
        <v>107</v>
      </c>
      <c r="B67" s="21"/>
    </row>
    <row r="68" spans="1:5" ht="13.5">
      <c r="A68" s="22" t="s">
        <v>97</v>
      </c>
      <c r="B68" s="22" t="s">
        <v>98</v>
      </c>
      <c r="C68" s="22" t="s">
        <v>99</v>
      </c>
      <c r="D68" s="22" t="s">
        <v>100</v>
      </c>
      <c r="E68" s="22" t="s">
        <v>101</v>
      </c>
    </row>
    <row r="69" spans="1:5" ht="12.75">
      <c r="A69" s="19" t="s">
        <v>221</v>
      </c>
      <c r="B69" s="9" t="s">
        <v>108</v>
      </c>
      <c r="C69" s="9" t="s">
        <v>199</v>
      </c>
      <c r="D69" s="9" t="s">
        <v>142</v>
      </c>
      <c r="E69" s="23" t="s">
        <v>331</v>
      </c>
    </row>
    <row r="70" spans="1:5" ht="12.75">
      <c r="A70" s="19" t="s">
        <v>225</v>
      </c>
      <c r="B70" s="9" t="s">
        <v>108</v>
      </c>
      <c r="C70" s="9" t="s">
        <v>105</v>
      </c>
      <c r="D70" s="9" t="s">
        <v>131</v>
      </c>
      <c r="E70" s="23" t="s">
        <v>332</v>
      </c>
    </row>
    <row r="73" spans="1:2" ht="15">
      <c r="A73" s="18" t="s">
        <v>95</v>
      </c>
      <c r="B73" s="18"/>
    </row>
    <row r="74" spans="1:2" ht="14.25">
      <c r="A74" s="20" t="s">
        <v>197</v>
      </c>
      <c r="B74" s="21"/>
    </row>
    <row r="75" spans="1:5" ht="13.5">
      <c r="A75" s="22" t="s">
        <v>97</v>
      </c>
      <c r="B75" s="22" t="s">
        <v>98</v>
      </c>
      <c r="C75" s="22" t="s">
        <v>99</v>
      </c>
      <c r="D75" s="22" t="s">
        <v>100</v>
      </c>
      <c r="E75" s="22" t="s">
        <v>101</v>
      </c>
    </row>
    <row r="76" spans="1:5" ht="12.75">
      <c r="A76" s="19" t="s">
        <v>328</v>
      </c>
      <c r="B76" s="9" t="s">
        <v>198</v>
      </c>
      <c r="C76" s="9" t="s">
        <v>121</v>
      </c>
      <c r="D76" s="9" t="s">
        <v>94</v>
      </c>
      <c r="E76" s="23" t="s">
        <v>333</v>
      </c>
    </row>
    <row r="77" spans="1:5" ht="12.75">
      <c r="A77" s="19" t="s">
        <v>235</v>
      </c>
      <c r="B77" s="9" t="s">
        <v>198</v>
      </c>
      <c r="C77" s="9" t="s">
        <v>208</v>
      </c>
      <c r="D77" s="9" t="s">
        <v>141</v>
      </c>
      <c r="E77" s="23" t="s">
        <v>334</v>
      </c>
    </row>
    <row r="79" spans="1:2" ht="14.25">
      <c r="A79" s="20" t="s">
        <v>96</v>
      </c>
      <c r="B79" s="21"/>
    </row>
    <row r="80" spans="1:5" ht="13.5">
      <c r="A80" s="22" t="s">
        <v>97</v>
      </c>
      <c r="B80" s="22" t="s">
        <v>98</v>
      </c>
      <c r="C80" s="22" t="s">
        <v>99</v>
      </c>
      <c r="D80" s="22" t="s">
        <v>100</v>
      </c>
      <c r="E80" s="22" t="s">
        <v>101</v>
      </c>
    </row>
    <row r="81" spans="1:5" ht="12.75">
      <c r="A81" s="19" t="s">
        <v>240</v>
      </c>
      <c r="B81" s="9" t="s">
        <v>102</v>
      </c>
      <c r="C81" s="9" t="s">
        <v>208</v>
      </c>
      <c r="D81" s="9" t="s">
        <v>92</v>
      </c>
      <c r="E81" s="23" t="s">
        <v>335</v>
      </c>
    </row>
    <row r="82" spans="1:5" ht="12.75">
      <c r="A82" s="19" t="s">
        <v>257</v>
      </c>
      <c r="B82" s="9" t="s">
        <v>102</v>
      </c>
      <c r="C82" s="9" t="s">
        <v>118</v>
      </c>
      <c r="D82" s="9" t="s">
        <v>161</v>
      </c>
      <c r="E82" s="23" t="s">
        <v>336</v>
      </c>
    </row>
    <row r="84" spans="1:2" ht="14.25">
      <c r="A84" s="20" t="s">
        <v>107</v>
      </c>
      <c r="B84" s="21"/>
    </row>
    <row r="85" spans="1:5" ht="13.5">
      <c r="A85" s="22" t="s">
        <v>97</v>
      </c>
      <c r="B85" s="22" t="s">
        <v>98</v>
      </c>
      <c r="C85" s="22" t="s">
        <v>99</v>
      </c>
      <c r="D85" s="22" t="s">
        <v>100</v>
      </c>
      <c r="E85" s="22" t="s">
        <v>101</v>
      </c>
    </row>
    <row r="86" spans="1:5" ht="12.75">
      <c r="A86" s="19" t="s">
        <v>275</v>
      </c>
      <c r="B86" s="9" t="s">
        <v>108</v>
      </c>
      <c r="C86" s="9" t="s">
        <v>111</v>
      </c>
      <c r="D86" s="9" t="s">
        <v>279</v>
      </c>
      <c r="E86" s="23" t="s">
        <v>337</v>
      </c>
    </row>
    <row r="87" spans="1:5" ht="12.75">
      <c r="A87" s="19" t="s">
        <v>232</v>
      </c>
      <c r="B87" s="9" t="s">
        <v>108</v>
      </c>
      <c r="C87" s="9" t="s">
        <v>204</v>
      </c>
      <c r="D87" s="9" t="s">
        <v>25</v>
      </c>
      <c r="E87" s="23" t="s">
        <v>338</v>
      </c>
    </row>
    <row r="88" spans="1:5" ht="12.75">
      <c r="A88" s="19" t="s">
        <v>249</v>
      </c>
      <c r="B88" s="9" t="s">
        <v>108</v>
      </c>
      <c r="C88" s="9" t="s">
        <v>105</v>
      </c>
      <c r="D88" s="9" t="s">
        <v>253</v>
      </c>
      <c r="E88" s="23" t="s">
        <v>339</v>
      </c>
    </row>
    <row r="89" spans="1:5" ht="12.75">
      <c r="A89" s="19" t="s">
        <v>280</v>
      </c>
      <c r="B89" s="9" t="s">
        <v>108</v>
      </c>
      <c r="C89" s="9" t="s">
        <v>111</v>
      </c>
      <c r="D89" s="9" t="s">
        <v>283</v>
      </c>
      <c r="E89" s="23" t="s">
        <v>340</v>
      </c>
    </row>
    <row r="90" spans="1:5" ht="12.75">
      <c r="A90" s="19" t="s">
        <v>289</v>
      </c>
      <c r="B90" s="9" t="s">
        <v>108</v>
      </c>
      <c r="C90" s="9" t="s">
        <v>111</v>
      </c>
      <c r="D90" s="9" t="s">
        <v>172</v>
      </c>
      <c r="E90" s="23" t="s">
        <v>341</v>
      </c>
    </row>
    <row r="91" spans="1:5" ht="12.75">
      <c r="A91" s="19" t="s">
        <v>284</v>
      </c>
      <c r="B91" s="9" t="s">
        <v>108</v>
      </c>
      <c r="C91" s="9" t="s">
        <v>111</v>
      </c>
      <c r="D91" s="9" t="s">
        <v>288</v>
      </c>
      <c r="E91" s="23" t="s">
        <v>342</v>
      </c>
    </row>
    <row r="92" spans="1:5" ht="12.75">
      <c r="A92" s="19" t="s">
        <v>315</v>
      </c>
      <c r="B92" s="9" t="s">
        <v>108</v>
      </c>
      <c r="C92" s="9" t="s">
        <v>103</v>
      </c>
      <c r="D92" s="9" t="s">
        <v>85</v>
      </c>
      <c r="E92" s="23" t="s">
        <v>343</v>
      </c>
    </row>
    <row r="93" spans="1:5" ht="12.75">
      <c r="A93" s="19" t="s">
        <v>311</v>
      </c>
      <c r="B93" s="9" t="s">
        <v>108</v>
      </c>
      <c r="C93" s="9" t="s">
        <v>109</v>
      </c>
      <c r="D93" s="9" t="s">
        <v>172</v>
      </c>
      <c r="E93" s="23" t="s">
        <v>344</v>
      </c>
    </row>
    <row r="94" spans="1:5" ht="12.75">
      <c r="A94" s="19" t="s">
        <v>293</v>
      </c>
      <c r="B94" s="9" t="s">
        <v>108</v>
      </c>
      <c r="C94" s="9" t="s">
        <v>111</v>
      </c>
      <c r="D94" s="9" t="s">
        <v>32</v>
      </c>
      <c r="E94" s="23" t="s">
        <v>345</v>
      </c>
    </row>
    <row r="95" spans="1:5" ht="12.75">
      <c r="A95" s="19" t="s">
        <v>244</v>
      </c>
      <c r="B95" s="9" t="s">
        <v>108</v>
      </c>
      <c r="C95" s="9" t="s">
        <v>208</v>
      </c>
      <c r="D95" s="9" t="s">
        <v>26</v>
      </c>
      <c r="E95" s="23" t="s">
        <v>346</v>
      </c>
    </row>
    <row r="96" spans="1:5" ht="12.75">
      <c r="A96" s="19" t="s">
        <v>271</v>
      </c>
      <c r="B96" s="9" t="s">
        <v>108</v>
      </c>
      <c r="C96" s="9" t="s">
        <v>125</v>
      </c>
      <c r="D96" s="9" t="s">
        <v>48</v>
      </c>
      <c r="E96" s="23" t="s">
        <v>347</v>
      </c>
    </row>
    <row r="97" spans="1:5" ht="12.75">
      <c r="A97" s="19" t="s">
        <v>262</v>
      </c>
      <c r="B97" s="9" t="s">
        <v>108</v>
      </c>
      <c r="C97" s="9" t="s">
        <v>118</v>
      </c>
      <c r="D97" s="9" t="s">
        <v>261</v>
      </c>
      <c r="E97" s="23" t="s">
        <v>348</v>
      </c>
    </row>
    <row r="98" spans="1:5" ht="12.75">
      <c r="A98" s="19" t="s">
        <v>265</v>
      </c>
      <c r="B98" s="9" t="s">
        <v>108</v>
      </c>
      <c r="C98" s="9" t="s">
        <v>118</v>
      </c>
      <c r="D98" s="9" t="s">
        <v>46</v>
      </c>
      <c r="E98" s="23" t="s">
        <v>349</v>
      </c>
    </row>
    <row r="99" spans="1:5" ht="12.75">
      <c r="A99" s="19" t="s">
        <v>268</v>
      </c>
      <c r="B99" s="9" t="s">
        <v>108</v>
      </c>
      <c r="C99" s="9" t="s">
        <v>118</v>
      </c>
      <c r="D99" s="9" t="s">
        <v>92</v>
      </c>
      <c r="E99" s="23" t="s">
        <v>350</v>
      </c>
    </row>
    <row r="100" spans="1:5" ht="12.75">
      <c r="A100" s="19" t="s">
        <v>318</v>
      </c>
      <c r="B100" s="9" t="s">
        <v>108</v>
      </c>
      <c r="C100" s="9" t="s">
        <v>103</v>
      </c>
      <c r="D100" s="9" t="s">
        <v>261</v>
      </c>
      <c r="E100" s="23" t="s">
        <v>351</v>
      </c>
    </row>
    <row r="102" spans="1:2" ht="14.25">
      <c r="A102" s="20" t="s">
        <v>116</v>
      </c>
      <c r="B102" s="21"/>
    </row>
    <row r="103" spans="1:5" ht="13.5">
      <c r="A103" s="22" t="s">
        <v>97</v>
      </c>
      <c r="B103" s="22" t="s">
        <v>98</v>
      </c>
      <c r="C103" s="22" t="s">
        <v>99</v>
      </c>
      <c r="D103" s="22" t="s">
        <v>100</v>
      </c>
      <c r="E103" s="22" t="s">
        <v>101</v>
      </c>
    </row>
    <row r="104" spans="1:5" ht="12.75">
      <c r="A104" s="19" t="s">
        <v>325</v>
      </c>
      <c r="B104" s="9" t="s">
        <v>352</v>
      </c>
      <c r="C104" s="9" t="s">
        <v>103</v>
      </c>
      <c r="D104" s="9" t="s">
        <v>283</v>
      </c>
      <c r="E104" s="23" t="s">
        <v>353</v>
      </c>
    </row>
    <row r="105" spans="1:5" ht="12.75">
      <c r="A105" s="19" t="s">
        <v>321</v>
      </c>
      <c r="B105" s="9" t="s">
        <v>123</v>
      </c>
      <c r="C105" s="9" t="s">
        <v>103</v>
      </c>
      <c r="D105" s="9" t="s">
        <v>85</v>
      </c>
      <c r="E105" s="23" t="s">
        <v>354</v>
      </c>
    </row>
    <row r="106" spans="1:5" ht="12.75">
      <c r="A106" s="19" t="s">
        <v>280</v>
      </c>
      <c r="B106" s="9" t="s">
        <v>207</v>
      </c>
      <c r="C106" s="9" t="s">
        <v>111</v>
      </c>
      <c r="D106" s="9" t="s">
        <v>85</v>
      </c>
      <c r="E106" s="23" t="s">
        <v>355</v>
      </c>
    </row>
    <row r="107" spans="1:5" ht="12.75">
      <c r="A107" s="19" t="s">
        <v>254</v>
      </c>
      <c r="B107" s="9" t="s">
        <v>207</v>
      </c>
      <c r="C107" s="9" t="s">
        <v>105</v>
      </c>
      <c r="D107" s="9" t="s">
        <v>253</v>
      </c>
      <c r="E107" s="23" t="s">
        <v>356</v>
      </c>
    </row>
    <row r="108" spans="1:5" ht="12.75">
      <c r="A108" s="19" t="s">
        <v>308</v>
      </c>
      <c r="B108" s="9" t="s">
        <v>123</v>
      </c>
      <c r="C108" s="9" t="s">
        <v>111</v>
      </c>
      <c r="D108" s="9" t="s">
        <v>32</v>
      </c>
      <c r="E108" s="23" t="s">
        <v>357</v>
      </c>
    </row>
  </sheetData>
  <sheetProtection/>
  <mergeCells count="2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48:L48"/>
    <mergeCell ref="A54:L54"/>
    <mergeCell ref="A15:L15"/>
    <mergeCell ref="A20:L20"/>
    <mergeCell ref="A24:L24"/>
    <mergeCell ref="A30:L30"/>
    <mergeCell ref="A33:L33"/>
    <mergeCell ref="A45:L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6.00390625" style="9" bestFit="1" customWidth="1"/>
    <col min="2" max="2" width="26.875" style="9" bestFit="1" customWidth="1"/>
    <col min="3" max="3" width="10.50390625" style="9" bestFit="1" customWidth="1"/>
    <col min="4" max="4" width="8.50390625" style="9" bestFit="1" customWidth="1"/>
    <col min="5" max="5" width="22.625" style="9" bestFit="1" customWidth="1"/>
    <col min="6" max="6" width="33.125" style="9" bestFit="1" customWidth="1"/>
    <col min="7" max="9" width="5.50390625" style="9" bestFit="1" customWidth="1"/>
    <col min="10" max="10" width="4.50390625" style="9" bestFit="1" customWidth="1"/>
    <col min="11" max="11" width="7.875" style="9" bestFit="1" customWidth="1"/>
    <col min="12" max="12" width="8.50390625" style="9" bestFit="1" customWidth="1"/>
    <col min="13" max="13" width="8.875" style="9" bestFit="1" customWidth="1"/>
  </cols>
  <sheetData>
    <row r="1" spans="1:13" s="1" customFormat="1" ht="15" customHeight="1">
      <c r="A1" s="30" t="s">
        <v>462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1" customFormat="1" ht="8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2" customFormat="1" ht="12.75" customHeight="1">
      <c r="A3" s="36" t="s">
        <v>0</v>
      </c>
      <c r="B3" s="38" t="s">
        <v>12</v>
      </c>
      <c r="C3" s="26" t="s">
        <v>5</v>
      </c>
      <c r="D3" s="26" t="s">
        <v>10</v>
      </c>
      <c r="E3" s="26" t="s">
        <v>8</v>
      </c>
      <c r="F3" s="26" t="s">
        <v>11</v>
      </c>
      <c r="G3" s="26" t="s">
        <v>3</v>
      </c>
      <c r="H3" s="26"/>
      <c r="I3" s="26"/>
      <c r="J3" s="26"/>
      <c r="K3" s="26" t="s">
        <v>4</v>
      </c>
      <c r="L3" s="26" t="s">
        <v>7</v>
      </c>
      <c r="M3" s="28" t="s">
        <v>6</v>
      </c>
    </row>
    <row r="4" spans="1:13" s="2" customFormat="1" ht="21" customHeight="1" thickBot="1">
      <c r="A4" s="37"/>
      <c r="B4" s="27"/>
      <c r="C4" s="27"/>
      <c r="D4" s="27"/>
      <c r="E4" s="27"/>
      <c r="F4" s="27"/>
      <c r="G4" s="3">
        <v>1</v>
      </c>
      <c r="H4" s="3">
        <v>2</v>
      </c>
      <c r="I4" s="3">
        <v>3</v>
      </c>
      <c r="J4" s="3" t="s">
        <v>9</v>
      </c>
      <c r="K4" s="27"/>
      <c r="L4" s="27"/>
      <c r="M4" s="29"/>
    </row>
    <row r="5" spans="1:12" ht="15">
      <c r="A5" s="40" t="s">
        <v>127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2.75">
      <c r="A6" s="14" t="s">
        <v>137</v>
      </c>
      <c r="B6" s="14" t="s">
        <v>138</v>
      </c>
      <c r="C6" s="14" t="s">
        <v>139</v>
      </c>
      <c r="D6" s="14" t="str">
        <f>"0,9731"</f>
        <v>0,9731</v>
      </c>
      <c r="E6" s="14" t="s">
        <v>23</v>
      </c>
      <c r="F6" s="14" t="s">
        <v>140</v>
      </c>
      <c r="G6" s="14" t="s">
        <v>142</v>
      </c>
      <c r="H6" s="14" t="s">
        <v>131</v>
      </c>
      <c r="I6" s="14" t="s">
        <v>132</v>
      </c>
      <c r="J6" s="15"/>
      <c r="K6" s="14">
        <v>87.5</v>
      </c>
      <c r="L6" s="14" t="str">
        <f>"85,1463"</f>
        <v>85,1463</v>
      </c>
      <c r="M6" s="14" t="s">
        <v>27</v>
      </c>
    </row>
    <row r="8" spans="1:12" ht="15">
      <c r="A8" s="39" t="s">
        <v>19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14" t="s">
        <v>360</v>
      </c>
      <c r="B9" s="14" t="s">
        <v>361</v>
      </c>
      <c r="C9" s="14" t="s">
        <v>362</v>
      </c>
      <c r="D9" s="14" t="str">
        <f>"0,7627"</f>
        <v>0,7627</v>
      </c>
      <c r="E9" s="14" t="s">
        <v>238</v>
      </c>
      <c r="F9" s="14" t="s">
        <v>45</v>
      </c>
      <c r="G9" s="14" t="s">
        <v>141</v>
      </c>
      <c r="H9" s="14" t="s">
        <v>142</v>
      </c>
      <c r="I9" s="14" t="s">
        <v>131</v>
      </c>
      <c r="J9" s="15"/>
      <c r="K9" s="14">
        <v>80</v>
      </c>
      <c r="L9" s="14" t="str">
        <f>"61,0160"</f>
        <v>61,0160</v>
      </c>
      <c r="M9" s="14" t="s">
        <v>27</v>
      </c>
    </row>
    <row r="11" spans="1:12" ht="15">
      <c r="A11" s="39" t="s">
        <v>162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3" ht="12.75">
      <c r="A12" s="10" t="s">
        <v>363</v>
      </c>
      <c r="B12" s="10" t="s">
        <v>364</v>
      </c>
      <c r="C12" s="10" t="s">
        <v>365</v>
      </c>
      <c r="D12" s="10" t="str">
        <f>"0,7636"</f>
        <v>0,7636</v>
      </c>
      <c r="E12" s="10" t="s">
        <v>23</v>
      </c>
      <c r="F12" s="10" t="s">
        <v>366</v>
      </c>
      <c r="G12" s="10" t="s">
        <v>60</v>
      </c>
      <c r="H12" s="11" t="s">
        <v>188</v>
      </c>
      <c r="I12" s="11" t="s">
        <v>188</v>
      </c>
      <c r="J12" s="11"/>
      <c r="K12" s="10">
        <v>190</v>
      </c>
      <c r="L12" s="10" t="str">
        <f>"145,0840"</f>
        <v>145,0840</v>
      </c>
      <c r="M12" s="10" t="s">
        <v>27</v>
      </c>
    </row>
    <row r="13" spans="1:13" ht="12.75">
      <c r="A13" s="12" t="s">
        <v>367</v>
      </c>
      <c r="B13" s="12" t="s">
        <v>368</v>
      </c>
      <c r="C13" s="12" t="s">
        <v>369</v>
      </c>
      <c r="D13" s="12" t="str">
        <f>"0,7682"</f>
        <v>0,7682</v>
      </c>
      <c r="E13" s="12" t="s">
        <v>23</v>
      </c>
      <c r="F13" s="12" t="s">
        <v>45</v>
      </c>
      <c r="G13" s="12" t="s">
        <v>172</v>
      </c>
      <c r="H13" s="12" t="s">
        <v>283</v>
      </c>
      <c r="I13" s="12" t="s">
        <v>85</v>
      </c>
      <c r="J13" s="13"/>
      <c r="K13" s="12">
        <v>170</v>
      </c>
      <c r="L13" s="12" t="str">
        <f>"130,5940"</f>
        <v>130,5940</v>
      </c>
      <c r="M13" s="12" t="s">
        <v>27</v>
      </c>
    </row>
    <row r="15" spans="1:12" ht="15">
      <c r="A15" s="39" t="s">
        <v>19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3" ht="12.75">
      <c r="A16" s="14" t="s">
        <v>173</v>
      </c>
      <c r="B16" s="14" t="s">
        <v>174</v>
      </c>
      <c r="C16" s="14" t="s">
        <v>175</v>
      </c>
      <c r="D16" s="14" t="str">
        <f>"0,6701"</f>
        <v>0,6701</v>
      </c>
      <c r="E16" s="14" t="s">
        <v>23</v>
      </c>
      <c r="F16" s="14" t="s">
        <v>31</v>
      </c>
      <c r="G16" s="14" t="s">
        <v>48</v>
      </c>
      <c r="H16" s="14" t="s">
        <v>32</v>
      </c>
      <c r="I16" s="15" t="s">
        <v>34</v>
      </c>
      <c r="J16" s="15"/>
      <c r="K16" s="14">
        <v>145</v>
      </c>
      <c r="L16" s="14" t="str">
        <f>"97,1645"</f>
        <v>97,1645</v>
      </c>
      <c r="M16" s="14" t="s">
        <v>27</v>
      </c>
    </row>
    <row r="18" spans="1:12" ht="15">
      <c r="A18" s="39" t="s">
        <v>35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3" ht="12.75">
      <c r="A19" s="10" t="s">
        <v>370</v>
      </c>
      <c r="B19" s="10" t="s">
        <v>371</v>
      </c>
      <c r="C19" s="10" t="s">
        <v>372</v>
      </c>
      <c r="D19" s="10" t="str">
        <f>"0,6388"</f>
        <v>0,6388</v>
      </c>
      <c r="E19" s="10" t="s">
        <v>23</v>
      </c>
      <c r="F19" s="10" t="s">
        <v>373</v>
      </c>
      <c r="G19" s="10" t="s">
        <v>62</v>
      </c>
      <c r="H19" s="11" t="s">
        <v>54</v>
      </c>
      <c r="I19" s="11" t="s">
        <v>54</v>
      </c>
      <c r="J19" s="11"/>
      <c r="K19" s="10">
        <v>210</v>
      </c>
      <c r="L19" s="10" t="str">
        <f>"134,1480"</f>
        <v>134,1480</v>
      </c>
      <c r="M19" s="10" t="s">
        <v>27</v>
      </c>
    </row>
    <row r="20" spans="1:13" ht="12.75">
      <c r="A20" s="24" t="s">
        <v>374</v>
      </c>
      <c r="B20" s="24" t="s">
        <v>375</v>
      </c>
      <c r="C20" s="24" t="s">
        <v>376</v>
      </c>
      <c r="D20" s="24" t="str">
        <f>"0,6466"</f>
        <v>0,6466</v>
      </c>
      <c r="E20" s="24" t="s">
        <v>23</v>
      </c>
      <c r="F20" s="24" t="s">
        <v>31</v>
      </c>
      <c r="G20" s="25" t="s">
        <v>55</v>
      </c>
      <c r="H20" s="25"/>
      <c r="I20" s="25"/>
      <c r="J20" s="25"/>
      <c r="K20" s="24">
        <v>0</v>
      </c>
      <c r="L20" s="24" t="str">
        <f>"0,0000"</f>
        <v>0,0000</v>
      </c>
      <c r="M20" s="24" t="s">
        <v>27</v>
      </c>
    </row>
    <row r="21" spans="1:13" ht="12.75">
      <c r="A21" s="12" t="s">
        <v>377</v>
      </c>
      <c r="B21" s="12" t="s">
        <v>378</v>
      </c>
      <c r="C21" s="12" t="s">
        <v>379</v>
      </c>
      <c r="D21" s="12" t="str">
        <f>"0,7608"</f>
        <v>0,7608</v>
      </c>
      <c r="E21" s="12" t="s">
        <v>23</v>
      </c>
      <c r="F21" s="12" t="s">
        <v>380</v>
      </c>
      <c r="G21" s="12" t="s">
        <v>172</v>
      </c>
      <c r="H21" s="12" t="s">
        <v>85</v>
      </c>
      <c r="I21" s="12" t="s">
        <v>381</v>
      </c>
      <c r="J21" s="13"/>
      <c r="K21" s="12">
        <v>175</v>
      </c>
      <c r="L21" s="12" t="str">
        <f>"133,1414"</f>
        <v>133,1414</v>
      </c>
      <c r="M21" s="12" t="s">
        <v>27</v>
      </c>
    </row>
    <row r="23" spans="1:12" ht="15">
      <c r="A23" s="39" t="s">
        <v>41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3" ht="12.75">
      <c r="A24" s="10" t="s">
        <v>382</v>
      </c>
      <c r="B24" s="10" t="s">
        <v>383</v>
      </c>
      <c r="C24" s="10" t="s">
        <v>384</v>
      </c>
      <c r="D24" s="10" t="str">
        <f>"0,5926"</f>
        <v>0,5926</v>
      </c>
      <c r="E24" s="10" t="s">
        <v>23</v>
      </c>
      <c r="F24" s="10" t="s">
        <v>385</v>
      </c>
      <c r="G24" s="10" t="s">
        <v>386</v>
      </c>
      <c r="H24" s="10" t="s">
        <v>69</v>
      </c>
      <c r="I24" s="11" t="s">
        <v>387</v>
      </c>
      <c r="J24" s="11"/>
      <c r="K24" s="10">
        <v>235</v>
      </c>
      <c r="L24" s="10" t="str">
        <f>"139,2610"</f>
        <v>139,2610</v>
      </c>
      <c r="M24" s="10" t="s">
        <v>27</v>
      </c>
    </row>
    <row r="25" spans="1:13" ht="12.75">
      <c r="A25" s="12" t="s">
        <v>179</v>
      </c>
      <c r="B25" s="12" t="s">
        <v>180</v>
      </c>
      <c r="C25" s="12" t="s">
        <v>388</v>
      </c>
      <c r="D25" s="12" t="str">
        <f>"0,6119"</f>
        <v>0,6119</v>
      </c>
      <c r="E25" s="12" t="s">
        <v>23</v>
      </c>
      <c r="F25" s="12" t="s">
        <v>182</v>
      </c>
      <c r="G25" s="12" t="s">
        <v>85</v>
      </c>
      <c r="H25" s="12" t="s">
        <v>183</v>
      </c>
      <c r="I25" s="12" t="s">
        <v>62</v>
      </c>
      <c r="J25" s="13"/>
      <c r="K25" s="12">
        <v>210</v>
      </c>
      <c r="L25" s="12" t="str">
        <f>"128,4987"</f>
        <v>128,4987</v>
      </c>
      <c r="M25" s="12" t="s">
        <v>27</v>
      </c>
    </row>
    <row r="27" spans="1:12" ht="15">
      <c r="A27" s="39" t="s">
        <v>63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3" ht="12.75">
      <c r="A28" s="14" t="s">
        <v>389</v>
      </c>
      <c r="B28" s="14" t="s">
        <v>390</v>
      </c>
      <c r="C28" s="14" t="s">
        <v>391</v>
      </c>
      <c r="D28" s="14" t="str">
        <f>"0,5455"</f>
        <v>0,5455</v>
      </c>
      <c r="E28" s="14" t="s">
        <v>238</v>
      </c>
      <c r="F28" s="14" t="s">
        <v>45</v>
      </c>
      <c r="G28" s="14" t="s">
        <v>183</v>
      </c>
      <c r="H28" s="15" t="s">
        <v>62</v>
      </c>
      <c r="I28" s="15"/>
      <c r="J28" s="15"/>
      <c r="K28" s="14">
        <v>200</v>
      </c>
      <c r="L28" s="14" t="str">
        <f>"109,1000"</f>
        <v>109,1000</v>
      </c>
      <c r="M28" s="14" t="s">
        <v>27</v>
      </c>
    </row>
    <row r="30" spans="1:12" ht="15">
      <c r="A30" s="39" t="s">
        <v>75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3" ht="12.75">
      <c r="A31" s="14" t="s">
        <v>382</v>
      </c>
      <c r="B31" s="14" t="s">
        <v>392</v>
      </c>
      <c r="C31" s="14" t="s">
        <v>393</v>
      </c>
      <c r="D31" s="14" t="str">
        <f>"0,9333"</f>
        <v>0,9333</v>
      </c>
      <c r="E31" s="14" t="s">
        <v>23</v>
      </c>
      <c r="F31" s="14" t="s">
        <v>31</v>
      </c>
      <c r="G31" s="14" t="s">
        <v>34</v>
      </c>
      <c r="H31" s="14" t="s">
        <v>283</v>
      </c>
      <c r="I31" s="14" t="s">
        <v>381</v>
      </c>
      <c r="J31" s="15"/>
      <c r="K31" s="14">
        <v>175</v>
      </c>
      <c r="L31" s="14" t="str">
        <f>"163,3291"</f>
        <v>163,3291</v>
      </c>
      <c r="M31" s="14" t="s">
        <v>27</v>
      </c>
    </row>
    <row r="33" ht="15">
      <c r="E33" s="16" t="s">
        <v>13</v>
      </c>
    </row>
    <row r="34" ht="15">
      <c r="E34" s="16" t="s">
        <v>14</v>
      </c>
    </row>
    <row r="35" ht="15">
      <c r="E35" s="16" t="s">
        <v>15</v>
      </c>
    </row>
    <row r="36" ht="15">
      <c r="E36" s="16" t="s">
        <v>16</v>
      </c>
    </row>
    <row r="37" ht="15">
      <c r="E37" s="16" t="s">
        <v>16</v>
      </c>
    </row>
    <row r="38" ht="15">
      <c r="E38" s="16" t="s">
        <v>17</v>
      </c>
    </row>
    <row r="39" ht="15">
      <c r="E39" s="16"/>
    </row>
    <row r="41" spans="1:2" ht="17.25">
      <c r="A41" s="17" t="s">
        <v>18</v>
      </c>
      <c r="B41" s="17"/>
    </row>
    <row r="42" spans="1:2" ht="15">
      <c r="A42" s="18" t="s">
        <v>196</v>
      </c>
      <c r="B42" s="18"/>
    </row>
    <row r="43" spans="1:2" ht="14.25">
      <c r="A43" s="20" t="s">
        <v>107</v>
      </c>
      <c r="B43" s="21"/>
    </row>
    <row r="44" spans="1:5" ht="13.5">
      <c r="A44" s="22" t="s">
        <v>97</v>
      </c>
      <c r="B44" s="22" t="s">
        <v>98</v>
      </c>
      <c r="C44" s="22" t="s">
        <v>99</v>
      </c>
      <c r="D44" s="22" t="s">
        <v>100</v>
      </c>
      <c r="E44" s="22" t="s">
        <v>101</v>
      </c>
    </row>
    <row r="45" spans="1:5" ht="12.75">
      <c r="A45" s="19" t="s">
        <v>137</v>
      </c>
      <c r="B45" s="9" t="s">
        <v>108</v>
      </c>
      <c r="C45" s="9" t="s">
        <v>204</v>
      </c>
      <c r="D45" s="9" t="s">
        <v>132</v>
      </c>
      <c r="E45" s="23" t="s">
        <v>394</v>
      </c>
    </row>
    <row r="46" spans="1:5" ht="12.75">
      <c r="A46" s="19" t="s">
        <v>360</v>
      </c>
      <c r="B46" s="9" t="s">
        <v>108</v>
      </c>
      <c r="C46" s="9" t="s">
        <v>105</v>
      </c>
      <c r="D46" s="9" t="s">
        <v>131</v>
      </c>
      <c r="E46" s="23" t="s">
        <v>395</v>
      </c>
    </row>
    <row r="49" spans="1:2" ht="15">
      <c r="A49" s="18" t="s">
        <v>95</v>
      </c>
      <c r="B49" s="18"/>
    </row>
    <row r="50" spans="1:2" ht="14.25">
      <c r="A50" s="20" t="s">
        <v>197</v>
      </c>
      <c r="B50" s="21"/>
    </row>
    <row r="51" spans="1:5" ht="13.5">
      <c r="A51" s="22" t="s">
        <v>97</v>
      </c>
      <c r="B51" s="22" t="s">
        <v>98</v>
      </c>
      <c r="C51" s="22" t="s">
        <v>99</v>
      </c>
      <c r="D51" s="22" t="s">
        <v>100</v>
      </c>
      <c r="E51" s="22" t="s">
        <v>101</v>
      </c>
    </row>
    <row r="52" spans="1:5" ht="12.75">
      <c r="A52" s="19" t="s">
        <v>363</v>
      </c>
      <c r="B52" s="9" t="s">
        <v>396</v>
      </c>
      <c r="C52" s="9" t="s">
        <v>208</v>
      </c>
      <c r="D52" s="9" t="s">
        <v>60</v>
      </c>
      <c r="E52" s="23" t="s">
        <v>397</v>
      </c>
    </row>
    <row r="54" spans="1:2" ht="14.25">
      <c r="A54" s="20" t="s">
        <v>107</v>
      </c>
      <c r="B54" s="21"/>
    </row>
    <row r="55" spans="1:5" ht="13.5">
      <c r="A55" s="22" t="s">
        <v>97</v>
      </c>
      <c r="B55" s="22" t="s">
        <v>98</v>
      </c>
      <c r="C55" s="22" t="s">
        <v>99</v>
      </c>
      <c r="D55" s="22" t="s">
        <v>100</v>
      </c>
      <c r="E55" s="22" t="s">
        <v>101</v>
      </c>
    </row>
    <row r="56" spans="1:5" ht="12.75">
      <c r="A56" s="19" t="s">
        <v>382</v>
      </c>
      <c r="B56" s="9" t="s">
        <v>108</v>
      </c>
      <c r="C56" s="9" t="s">
        <v>125</v>
      </c>
      <c r="D56" s="9" t="s">
        <v>69</v>
      </c>
      <c r="E56" s="23" t="s">
        <v>398</v>
      </c>
    </row>
    <row r="57" spans="1:5" ht="12.75">
      <c r="A57" s="19" t="s">
        <v>370</v>
      </c>
      <c r="B57" s="9" t="s">
        <v>108</v>
      </c>
      <c r="C57" s="9" t="s">
        <v>118</v>
      </c>
      <c r="D57" s="9" t="s">
        <v>62</v>
      </c>
      <c r="E57" s="23" t="s">
        <v>399</v>
      </c>
    </row>
    <row r="58" spans="1:5" ht="12.75">
      <c r="A58" s="19" t="s">
        <v>367</v>
      </c>
      <c r="B58" s="9" t="s">
        <v>108</v>
      </c>
      <c r="C58" s="9" t="s">
        <v>208</v>
      </c>
      <c r="D58" s="9" t="s">
        <v>85</v>
      </c>
      <c r="E58" s="23" t="s">
        <v>400</v>
      </c>
    </row>
    <row r="59" spans="1:5" ht="12.75">
      <c r="A59" s="19" t="s">
        <v>173</v>
      </c>
      <c r="B59" s="9" t="s">
        <v>108</v>
      </c>
      <c r="C59" s="9" t="s">
        <v>105</v>
      </c>
      <c r="D59" s="9" t="s">
        <v>32</v>
      </c>
      <c r="E59" s="23" t="s">
        <v>401</v>
      </c>
    </row>
    <row r="61" spans="1:2" ht="14.25">
      <c r="A61" s="20" t="s">
        <v>116</v>
      </c>
      <c r="B61" s="21"/>
    </row>
    <row r="62" spans="1:5" ht="13.5">
      <c r="A62" s="22" t="s">
        <v>97</v>
      </c>
      <c r="B62" s="22" t="s">
        <v>98</v>
      </c>
      <c r="C62" s="22" t="s">
        <v>99</v>
      </c>
      <c r="D62" s="22" t="s">
        <v>100</v>
      </c>
      <c r="E62" s="22" t="s">
        <v>101</v>
      </c>
    </row>
    <row r="63" spans="1:5" ht="12.75">
      <c r="A63" s="19" t="s">
        <v>382</v>
      </c>
      <c r="B63" s="9" t="s">
        <v>402</v>
      </c>
      <c r="C63" s="9" t="s">
        <v>103</v>
      </c>
      <c r="D63" s="9" t="s">
        <v>381</v>
      </c>
      <c r="E63" s="23" t="s">
        <v>403</v>
      </c>
    </row>
    <row r="64" spans="1:5" ht="12.75">
      <c r="A64" s="19" t="s">
        <v>377</v>
      </c>
      <c r="B64" s="9" t="s">
        <v>352</v>
      </c>
      <c r="C64" s="9" t="s">
        <v>118</v>
      </c>
      <c r="D64" s="9" t="s">
        <v>381</v>
      </c>
      <c r="E64" s="23" t="s">
        <v>404</v>
      </c>
    </row>
    <row r="65" spans="1:5" ht="12.75">
      <c r="A65" s="19" t="s">
        <v>179</v>
      </c>
      <c r="B65" s="9" t="s">
        <v>207</v>
      </c>
      <c r="C65" s="9" t="s">
        <v>125</v>
      </c>
      <c r="D65" s="9" t="s">
        <v>62</v>
      </c>
      <c r="E65" s="23" t="s">
        <v>405</v>
      </c>
    </row>
    <row r="66" spans="1:5" ht="12.75">
      <c r="A66" s="19" t="s">
        <v>389</v>
      </c>
      <c r="B66" s="9" t="s">
        <v>207</v>
      </c>
      <c r="C66" s="9" t="s">
        <v>109</v>
      </c>
      <c r="D66" s="9" t="s">
        <v>183</v>
      </c>
      <c r="E66" s="23" t="s">
        <v>406</v>
      </c>
    </row>
  </sheetData>
  <sheetProtection/>
  <mergeCells count="19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A15:L15"/>
    <mergeCell ref="A18:L18"/>
    <mergeCell ref="A23:L23"/>
    <mergeCell ref="A27:L27"/>
    <mergeCell ref="A30:L30"/>
    <mergeCell ref="K3:K4"/>
    <mergeCell ref="L3:L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26.00390625" style="9" bestFit="1" customWidth="1"/>
    <col min="2" max="2" width="26.875" style="9" bestFit="1" customWidth="1"/>
    <col min="3" max="3" width="10.50390625" style="9" bestFit="1" customWidth="1"/>
    <col min="4" max="4" width="8.50390625" style="9" bestFit="1" customWidth="1"/>
    <col min="5" max="5" width="22.625" style="9" bestFit="1" customWidth="1"/>
    <col min="6" max="6" width="34.625" style="9" bestFit="1" customWidth="1"/>
    <col min="7" max="10" width="5.50390625" style="9" bestFit="1" customWidth="1"/>
    <col min="11" max="11" width="7.875" style="9" bestFit="1" customWidth="1"/>
    <col min="12" max="12" width="8.50390625" style="9" bestFit="1" customWidth="1"/>
    <col min="13" max="13" width="8.875" style="9" bestFit="1" customWidth="1"/>
  </cols>
  <sheetData>
    <row r="1" spans="1:13" s="1" customFormat="1" ht="15" customHeight="1">
      <c r="A1" s="30" t="s">
        <v>470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1" customFormat="1" ht="8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2" customFormat="1" ht="12.75" customHeight="1">
      <c r="A3" s="36" t="s">
        <v>0</v>
      </c>
      <c r="B3" s="38" t="s">
        <v>12</v>
      </c>
      <c r="C3" s="26" t="s">
        <v>5</v>
      </c>
      <c r="D3" s="26" t="s">
        <v>10</v>
      </c>
      <c r="E3" s="26" t="s">
        <v>8</v>
      </c>
      <c r="F3" s="26" t="s">
        <v>11</v>
      </c>
      <c r="G3" s="26" t="s">
        <v>2</v>
      </c>
      <c r="H3" s="26"/>
      <c r="I3" s="26"/>
      <c r="J3" s="26"/>
      <c r="K3" s="26" t="s">
        <v>4</v>
      </c>
      <c r="L3" s="26" t="s">
        <v>7</v>
      </c>
      <c r="M3" s="28" t="s">
        <v>6</v>
      </c>
    </row>
    <row r="4" spans="1:13" s="2" customFormat="1" ht="21" customHeight="1" thickBot="1">
      <c r="A4" s="37"/>
      <c r="B4" s="27"/>
      <c r="C4" s="27"/>
      <c r="D4" s="27"/>
      <c r="E4" s="27"/>
      <c r="F4" s="27"/>
      <c r="G4" s="3">
        <v>1</v>
      </c>
      <c r="H4" s="3">
        <v>2</v>
      </c>
      <c r="I4" s="3">
        <v>3</v>
      </c>
      <c r="J4" s="3" t="s">
        <v>9</v>
      </c>
      <c r="K4" s="27"/>
      <c r="L4" s="27"/>
      <c r="M4" s="29"/>
    </row>
    <row r="5" spans="1:12" ht="1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2.75">
      <c r="A6" s="10" t="s">
        <v>20</v>
      </c>
      <c r="B6" s="10" t="s">
        <v>21</v>
      </c>
      <c r="C6" s="10" t="s">
        <v>22</v>
      </c>
      <c r="D6" s="10" t="str">
        <f>"0,6730"</f>
        <v>0,6730</v>
      </c>
      <c r="E6" s="10" t="s">
        <v>23</v>
      </c>
      <c r="F6" s="10" t="s">
        <v>24</v>
      </c>
      <c r="G6" s="10" t="s">
        <v>25</v>
      </c>
      <c r="H6" s="11" t="s">
        <v>26</v>
      </c>
      <c r="I6" s="11"/>
      <c r="J6" s="11"/>
      <c r="K6" s="10">
        <v>100</v>
      </c>
      <c r="L6" s="10" t="str">
        <f>"67,3000"</f>
        <v>67,3000</v>
      </c>
      <c r="M6" s="10" t="s">
        <v>27</v>
      </c>
    </row>
    <row r="7" spans="1:13" ht="12.75">
      <c r="A7" s="12" t="s">
        <v>28</v>
      </c>
      <c r="B7" s="12" t="s">
        <v>29</v>
      </c>
      <c r="C7" s="12" t="s">
        <v>30</v>
      </c>
      <c r="D7" s="12" t="str">
        <f>"0,6716"</f>
        <v>0,6716</v>
      </c>
      <c r="E7" s="12" t="s">
        <v>23</v>
      </c>
      <c r="F7" s="12" t="s">
        <v>31</v>
      </c>
      <c r="G7" s="12" t="s">
        <v>32</v>
      </c>
      <c r="H7" s="12" t="s">
        <v>33</v>
      </c>
      <c r="I7" s="12" t="s">
        <v>34</v>
      </c>
      <c r="J7" s="13"/>
      <c r="K7" s="12">
        <v>155</v>
      </c>
      <c r="L7" s="12" t="str">
        <f>"104,0980"</f>
        <v>104,0980</v>
      </c>
      <c r="M7" s="12" t="s">
        <v>27</v>
      </c>
    </row>
    <row r="9" spans="1:12" ht="15">
      <c r="A9" s="39" t="s">
        <v>35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3" ht="12.75">
      <c r="A10" s="14" t="s">
        <v>36</v>
      </c>
      <c r="B10" s="14" t="s">
        <v>37</v>
      </c>
      <c r="C10" s="14" t="s">
        <v>38</v>
      </c>
      <c r="D10" s="14" t="str">
        <f>"1,2857"</f>
        <v>1,2857</v>
      </c>
      <c r="E10" s="14" t="s">
        <v>23</v>
      </c>
      <c r="F10" s="14" t="s">
        <v>39</v>
      </c>
      <c r="G10" s="14" t="s">
        <v>40</v>
      </c>
      <c r="H10" s="15" t="s">
        <v>25</v>
      </c>
      <c r="I10" s="14" t="s">
        <v>25</v>
      </c>
      <c r="J10" s="15"/>
      <c r="K10" s="14">
        <v>100</v>
      </c>
      <c r="L10" s="14" t="str">
        <f>"128,5667"</f>
        <v>128,5667</v>
      </c>
      <c r="M10" s="14" t="s">
        <v>27</v>
      </c>
    </row>
    <row r="12" spans="1:12" ht="15">
      <c r="A12" s="39" t="s">
        <v>41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3" ht="12.75">
      <c r="A13" s="14" t="s">
        <v>42</v>
      </c>
      <c r="B13" s="14" t="s">
        <v>43</v>
      </c>
      <c r="C13" s="14" t="s">
        <v>44</v>
      </c>
      <c r="D13" s="14" t="str">
        <f>"0,6385"</f>
        <v>0,6385</v>
      </c>
      <c r="E13" s="14" t="s">
        <v>23</v>
      </c>
      <c r="F13" s="14" t="s">
        <v>45</v>
      </c>
      <c r="G13" s="14" t="s">
        <v>46</v>
      </c>
      <c r="H13" s="14" t="s">
        <v>47</v>
      </c>
      <c r="I13" s="14" t="s">
        <v>48</v>
      </c>
      <c r="J13" s="15"/>
      <c r="K13" s="14">
        <v>135</v>
      </c>
      <c r="L13" s="14" t="str">
        <f>"86,1993"</f>
        <v>86,1993</v>
      </c>
      <c r="M13" s="14" t="s">
        <v>27</v>
      </c>
    </row>
    <row r="15" spans="1:12" ht="15">
      <c r="A15" s="39" t="s">
        <v>49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3" ht="12.75">
      <c r="A16" s="10" t="s">
        <v>50</v>
      </c>
      <c r="B16" s="10" t="s">
        <v>51</v>
      </c>
      <c r="C16" s="10" t="s">
        <v>52</v>
      </c>
      <c r="D16" s="10" t="str">
        <f>"0,5573"</f>
        <v>0,5573</v>
      </c>
      <c r="E16" s="10" t="s">
        <v>53</v>
      </c>
      <c r="F16" s="10" t="s">
        <v>31</v>
      </c>
      <c r="G16" s="10" t="s">
        <v>54</v>
      </c>
      <c r="H16" s="10" t="s">
        <v>55</v>
      </c>
      <c r="I16" s="11" t="s">
        <v>56</v>
      </c>
      <c r="J16" s="11"/>
      <c r="K16" s="10">
        <v>220</v>
      </c>
      <c r="L16" s="10" t="str">
        <f>"122,6060"</f>
        <v>122,6060</v>
      </c>
      <c r="M16" s="10" t="s">
        <v>27</v>
      </c>
    </row>
    <row r="17" spans="1:13" ht="12.75">
      <c r="A17" s="12" t="s">
        <v>57</v>
      </c>
      <c r="B17" s="12" t="s">
        <v>58</v>
      </c>
      <c r="C17" s="12" t="s">
        <v>59</v>
      </c>
      <c r="D17" s="12" t="str">
        <f>"0,5602"</f>
        <v>0,5602</v>
      </c>
      <c r="E17" s="12" t="s">
        <v>23</v>
      </c>
      <c r="F17" s="12" t="s">
        <v>31</v>
      </c>
      <c r="G17" s="12" t="s">
        <v>60</v>
      </c>
      <c r="H17" s="12" t="s">
        <v>61</v>
      </c>
      <c r="I17" s="12" t="s">
        <v>62</v>
      </c>
      <c r="J17" s="13"/>
      <c r="K17" s="12">
        <v>210</v>
      </c>
      <c r="L17" s="12" t="str">
        <f>"117,6420"</f>
        <v>117,6420</v>
      </c>
      <c r="M17" s="12" t="s">
        <v>27</v>
      </c>
    </row>
    <row r="19" spans="1:12" ht="15">
      <c r="A19" s="39" t="s">
        <v>63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3" ht="12.75">
      <c r="A20" s="10" t="s">
        <v>64</v>
      </c>
      <c r="B20" s="10" t="s">
        <v>65</v>
      </c>
      <c r="C20" s="10" t="s">
        <v>66</v>
      </c>
      <c r="D20" s="10" t="str">
        <f>"0,5411"</f>
        <v>0,5411</v>
      </c>
      <c r="E20" s="10" t="s">
        <v>23</v>
      </c>
      <c r="F20" s="10" t="s">
        <v>67</v>
      </c>
      <c r="G20" s="10" t="s">
        <v>68</v>
      </c>
      <c r="H20" s="11" t="s">
        <v>69</v>
      </c>
      <c r="I20" s="11" t="s">
        <v>69</v>
      </c>
      <c r="J20" s="11"/>
      <c r="K20" s="10">
        <v>230</v>
      </c>
      <c r="L20" s="10" t="str">
        <f>"124,4530"</f>
        <v>124,4530</v>
      </c>
      <c r="M20" s="10" t="s">
        <v>27</v>
      </c>
    </row>
    <row r="21" spans="1:13" ht="12.75">
      <c r="A21" s="12" t="s">
        <v>70</v>
      </c>
      <c r="B21" s="12" t="s">
        <v>71</v>
      </c>
      <c r="C21" s="12" t="s">
        <v>72</v>
      </c>
      <c r="D21" s="12" t="str">
        <f>"0,5370"</f>
        <v>0,5370</v>
      </c>
      <c r="E21" s="12" t="s">
        <v>23</v>
      </c>
      <c r="F21" s="12" t="s">
        <v>73</v>
      </c>
      <c r="G21" s="13" t="s">
        <v>74</v>
      </c>
      <c r="H21" s="12" t="s">
        <v>74</v>
      </c>
      <c r="I21" s="13" t="s">
        <v>61</v>
      </c>
      <c r="J21" s="13"/>
      <c r="K21" s="12">
        <v>197.5</v>
      </c>
      <c r="L21" s="12" t="str">
        <f>"106,0575"</f>
        <v>106,0575</v>
      </c>
      <c r="M21" s="12" t="s">
        <v>27</v>
      </c>
    </row>
    <row r="23" spans="1:12" ht="15">
      <c r="A23" s="39" t="s">
        <v>75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3" ht="12.75">
      <c r="A24" s="10" t="s">
        <v>76</v>
      </c>
      <c r="B24" s="10" t="s">
        <v>77</v>
      </c>
      <c r="C24" s="10" t="s">
        <v>78</v>
      </c>
      <c r="D24" s="10" t="str">
        <f>"0,5341"</f>
        <v>0,5341</v>
      </c>
      <c r="E24" s="10" t="s">
        <v>23</v>
      </c>
      <c r="F24" s="10" t="s">
        <v>79</v>
      </c>
      <c r="G24" s="10" t="s">
        <v>47</v>
      </c>
      <c r="H24" s="10" t="s">
        <v>80</v>
      </c>
      <c r="I24" s="10" t="s">
        <v>32</v>
      </c>
      <c r="J24" s="11"/>
      <c r="K24" s="10">
        <v>145</v>
      </c>
      <c r="L24" s="10" t="str">
        <f>"77,4445"</f>
        <v>77,4445</v>
      </c>
      <c r="M24" s="10" t="s">
        <v>27</v>
      </c>
    </row>
    <row r="25" spans="1:13" ht="12.75">
      <c r="A25" s="12" t="s">
        <v>81</v>
      </c>
      <c r="B25" s="12" t="s">
        <v>82</v>
      </c>
      <c r="C25" s="12" t="s">
        <v>83</v>
      </c>
      <c r="D25" s="12" t="str">
        <f>"0,5460"</f>
        <v>0,5460</v>
      </c>
      <c r="E25" s="12" t="s">
        <v>23</v>
      </c>
      <c r="F25" s="12" t="s">
        <v>84</v>
      </c>
      <c r="G25" s="12" t="s">
        <v>85</v>
      </c>
      <c r="H25" s="12" t="s">
        <v>86</v>
      </c>
      <c r="I25" s="13" t="s">
        <v>60</v>
      </c>
      <c r="J25" s="13"/>
      <c r="K25" s="12">
        <v>180</v>
      </c>
      <c r="L25" s="12" t="str">
        <f>"98,2814"</f>
        <v>98,2814</v>
      </c>
      <c r="M25" s="12" t="s">
        <v>27</v>
      </c>
    </row>
    <row r="27" spans="1:12" ht="15">
      <c r="A27" s="39" t="s">
        <v>87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3" ht="12.75">
      <c r="A28" s="14" t="s">
        <v>88</v>
      </c>
      <c r="B28" s="14" t="s">
        <v>89</v>
      </c>
      <c r="C28" s="14" t="s">
        <v>90</v>
      </c>
      <c r="D28" s="14" t="str">
        <f>"1,0216"</f>
        <v>1,0216</v>
      </c>
      <c r="E28" s="14" t="s">
        <v>23</v>
      </c>
      <c r="F28" s="14" t="s">
        <v>91</v>
      </c>
      <c r="G28" s="14" t="s">
        <v>92</v>
      </c>
      <c r="H28" s="14" t="s">
        <v>46</v>
      </c>
      <c r="I28" s="14" t="s">
        <v>93</v>
      </c>
      <c r="J28" s="14" t="s">
        <v>94</v>
      </c>
      <c r="K28" s="14">
        <v>122.5</v>
      </c>
      <c r="L28" s="14" t="str">
        <f>"125,1511"</f>
        <v>125,1511</v>
      </c>
      <c r="M28" s="14" t="s">
        <v>27</v>
      </c>
    </row>
    <row r="30" ht="15">
      <c r="E30" s="16" t="s">
        <v>13</v>
      </c>
    </row>
    <row r="31" ht="15">
      <c r="E31" s="16" t="s">
        <v>14</v>
      </c>
    </row>
    <row r="32" ht="15">
      <c r="E32" s="16" t="s">
        <v>15</v>
      </c>
    </row>
    <row r="33" ht="15">
      <c r="E33" s="16" t="s">
        <v>16</v>
      </c>
    </row>
    <row r="34" ht="15">
      <c r="E34" s="16" t="s">
        <v>16</v>
      </c>
    </row>
    <row r="35" ht="15">
      <c r="E35" s="16" t="s">
        <v>17</v>
      </c>
    </row>
    <row r="36" ht="15">
      <c r="E36" s="16"/>
    </row>
    <row r="38" spans="1:2" ht="17.25">
      <c r="A38" s="17" t="s">
        <v>18</v>
      </c>
      <c r="B38" s="17"/>
    </row>
    <row r="39" spans="1:2" ht="15">
      <c r="A39" s="18" t="s">
        <v>95</v>
      </c>
      <c r="B39" s="18"/>
    </row>
    <row r="40" spans="1:2" ht="14.25">
      <c r="A40" s="20" t="s">
        <v>96</v>
      </c>
      <c r="B40" s="21"/>
    </row>
    <row r="41" spans="1:5" ht="13.5">
      <c r="A41" s="22" t="s">
        <v>97</v>
      </c>
      <c r="B41" s="22" t="s">
        <v>98</v>
      </c>
      <c r="C41" s="22" t="s">
        <v>99</v>
      </c>
      <c r="D41" s="22" t="s">
        <v>100</v>
      </c>
      <c r="E41" s="22" t="s">
        <v>101</v>
      </c>
    </row>
    <row r="42" spans="1:5" ht="12.75">
      <c r="A42" s="19" t="s">
        <v>76</v>
      </c>
      <c r="B42" s="9" t="s">
        <v>102</v>
      </c>
      <c r="C42" s="9" t="s">
        <v>103</v>
      </c>
      <c r="D42" s="9" t="s">
        <v>32</v>
      </c>
      <c r="E42" s="23" t="s">
        <v>104</v>
      </c>
    </row>
    <row r="43" spans="1:5" ht="12.75">
      <c r="A43" s="19" t="s">
        <v>20</v>
      </c>
      <c r="B43" s="9" t="s">
        <v>102</v>
      </c>
      <c r="C43" s="9" t="s">
        <v>105</v>
      </c>
      <c r="D43" s="9" t="s">
        <v>25</v>
      </c>
      <c r="E43" s="23" t="s">
        <v>106</v>
      </c>
    </row>
    <row r="45" spans="1:2" ht="14.25">
      <c r="A45" s="20" t="s">
        <v>107</v>
      </c>
      <c r="B45" s="21"/>
    </row>
    <row r="46" spans="1:5" ht="13.5">
      <c r="A46" s="22" t="s">
        <v>97</v>
      </c>
      <c r="B46" s="22" t="s">
        <v>98</v>
      </c>
      <c r="C46" s="22" t="s">
        <v>99</v>
      </c>
      <c r="D46" s="22" t="s">
        <v>100</v>
      </c>
      <c r="E46" s="22" t="s">
        <v>101</v>
      </c>
    </row>
    <row r="47" spans="1:5" ht="12.75">
      <c r="A47" s="19" t="s">
        <v>64</v>
      </c>
      <c r="B47" s="9" t="s">
        <v>108</v>
      </c>
      <c r="C47" s="9" t="s">
        <v>109</v>
      </c>
      <c r="D47" s="9" t="s">
        <v>68</v>
      </c>
      <c r="E47" s="23" t="s">
        <v>110</v>
      </c>
    </row>
    <row r="48" spans="1:5" ht="12.75">
      <c r="A48" s="19" t="s">
        <v>50</v>
      </c>
      <c r="B48" s="9" t="s">
        <v>108</v>
      </c>
      <c r="C48" s="9" t="s">
        <v>111</v>
      </c>
      <c r="D48" s="9" t="s">
        <v>55</v>
      </c>
      <c r="E48" s="23" t="s">
        <v>112</v>
      </c>
    </row>
    <row r="49" spans="1:5" ht="12.75">
      <c r="A49" s="19" t="s">
        <v>57</v>
      </c>
      <c r="B49" s="9" t="s">
        <v>108</v>
      </c>
      <c r="C49" s="9" t="s">
        <v>111</v>
      </c>
      <c r="D49" s="9" t="s">
        <v>62</v>
      </c>
      <c r="E49" s="23" t="s">
        <v>113</v>
      </c>
    </row>
    <row r="50" spans="1:5" ht="12.75">
      <c r="A50" s="19" t="s">
        <v>70</v>
      </c>
      <c r="B50" s="9" t="s">
        <v>108</v>
      </c>
      <c r="C50" s="9" t="s">
        <v>109</v>
      </c>
      <c r="D50" s="9" t="s">
        <v>74</v>
      </c>
      <c r="E50" s="23" t="s">
        <v>114</v>
      </c>
    </row>
    <row r="51" spans="1:5" ht="12.75">
      <c r="A51" s="19" t="s">
        <v>28</v>
      </c>
      <c r="B51" s="9" t="s">
        <v>108</v>
      </c>
      <c r="C51" s="9" t="s">
        <v>105</v>
      </c>
      <c r="D51" s="9" t="s">
        <v>34</v>
      </c>
      <c r="E51" s="23" t="s">
        <v>115</v>
      </c>
    </row>
    <row r="53" spans="1:2" ht="14.25">
      <c r="A53" s="20" t="s">
        <v>116</v>
      </c>
      <c r="B53" s="21"/>
    </row>
    <row r="54" spans="1:5" ht="13.5">
      <c r="A54" s="22" t="s">
        <v>97</v>
      </c>
      <c r="B54" s="22" t="s">
        <v>98</v>
      </c>
      <c r="C54" s="22" t="s">
        <v>99</v>
      </c>
      <c r="D54" s="22" t="s">
        <v>100</v>
      </c>
      <c r="E54" s="22" t="s">
        <v>101</v>
      </c>
    </row>
    <row r="55" spans="1:5" ht="12.75">
      <c r="A55" s="19" t="s">
        <v>36</v>
      </c>
      <c r="B55" s="9" t="s">
        <v>117</v>
      </c>
      <c r="C55" s="9" t="s">
        <v>118</v>
      </c>
      <c r="D55" s="9" t="s">
        <v>25</v>
      </c>
      <c r="E55" s="23" t="s">
        <v>119</v>
      </c>
    </row>
    <row r="56" spans="1:5" ht="12.75">
      <c r="A56" s="19" t="s">
        <v>88</v>
      </c>
      <c r="B56" s="9" t="s">
        <v>120</v>
      </c>
      <c r="C56" s="9" t="s">
        <v>121</v>
      </c>
      <c r="D56" s="9" t="s">
        <v>93</v>
      </c>
      <c r="E56" s="23" t="s">
        <v>122</v>
      </c>
    </row>
    <row r="57" spans="1:5" ht="12.75">
      <c r="A57" s="19" t="s">
        <v>81</v>
      </c>
      <c r="B57" s="9" t="s">
        <v>123</v>
      </c>
      <c r="C57" s="9" t="s">
        <v>103</v>
      </c>
      <c r="D57" s="9" t="s">
        <v>86</v>
      </c>
      <c r="E57" s="23" t="s">
        <v>124</v>
      </c>
    </row>
    <row r="58" spans="1:5" ht="12.75">
      <c r="A58" s="19" t="s">
        <v>42</v>
      </c>
      <c r="B58" s="9" t="s">
        <v>123</v>
      </c>
      <c r="C58" s="9" t="s">
        <v>125</v>
      </c>
      <c r="D58" s="9" t="s">
        <v>48</v>
      </c>
      <c r="E58" s="23" t="s">
        <v>126</v>
      </c>
    </row>
  </sheetData>
  <sheetProtection/>
  <mergeCells count="18"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A15:L15"/>
    <mergeCell ref="A19:L19"/>
    <mergeCell ref="A23:L23"/>
    <mergeCell ref="A27:L27"/>
    <mergeCell ref="K3:K4"/>
    <mergeCell ref="L3:L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9" bestFit="1" customWidth="1"/>
    <col min="2" max="2" width="26.875" style="9" bestFit="1" customWidth="1"/>
    <col min="3" max="3" width="10.50390625" style="9" bestFit="1" customWidth="1"/>
    <col min="4" max="4" width="8.50390625" style="9" bestFit="1" customWidth="1"/>
    <col min="5" max="5" width="22.625" style="9" bestFit="1" customWidth="1"/>
    <col min="6" max="6" width="29.125" style="9" bestFit="1" customWidth="1"/>
    <col min="7" max="9" width="5.50390625" style="9" bestFit="1" customWidth="1"/>
    <col min="10" max="10" width="4.50390625" style="9" bestFit="1" customWidth="1"/>
    <col min="11" max="11" width="7.875" style="9" bestFit="1" customWidth="1"/>
    <col min="12" max="12" width="8.50390625" style="9" bestFit="1" customWidth="1"/>
    <col min="13" max="13" width="8.875" style="9" bestFit="1" customWidth="1"/>
  </cols>
  <sheetData>
    <row r="1" spans="1:13" s="1" customFormat="1" ht="15" customHeight="1">
      <c r="A1" s="30" t="s">
        <v>463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1" customFormat="1" ht="8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2" customFormat="1" ht="12.75" customHeight="1">
      <c r="A3" s="36" t="s">
        <v>0</v>
      </c>
      <c r="B3" s="38" t="s">
        <v>12</v>
      </c>
      <c r="C3" s="26" t="s">
        <v>5</v>
      </c>
      <c r="D3" s="26" t="s">
        <v>10</v>
      </c>
      <c r="E3" s="26" t="s">
        <v>8</v>
      </c>
      <c r="F3" s="26" t="s">
        <v>11</v>
      </c>
      <c r="G3" s="26" t="s">
        <v>3</v>
      </c>
      <c r="H3" s="26"/>
      <c r="I3" s="26"/>
      <c r="J3" s="26"/>
      <c r="K3" s="26" t="s">
        <v>4</v>
      </c>
      <c r="L3" s="26" t="s">
        <v>7</v>
      </c>
      <c r="M3" s="28" t="s">
        <v>6</v>
      </c>
    </row>
    <row r="4" spans="1:13" s="2" customFormat="1" ht="21" customHeight="1" thickBot="1">
      <c r="A4" s="37"/>
      <c r="B4" s="27"/>
      <c r="C4" s="27"/>
      <c r="D4" s="27"/>
      <c r="E4" s="27"/>
      <c r="F4" s="27"/>
      <c r="G4" s="3">
        <v>1</v>
      </c>
      <c r="H4" s="3">
        <v>2</v>
      </c>
      <c r="I4" s="3">
        <v>3</v>
      </c>
      <c r="J4" s="3" t="s">
        <v>9</v>
      </c>
      <c r="K4" s="27"/>
      <c r="L4" s="27"/>
      <c r="M4" s="29"/>
    </row>
    <row r="5" spans="1:12" ht="15">
      <c r="A5" s="40" t="s">
        <v>35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2.75">
      <c r="A6" s="14" t="s">
        <v>36</v>
      </c>
      <c r="B6" s="14" t="s">
        <v>37</v>
      </c>
      <c r="C6" s="14" t="s">
        <v>38</v>
      </c>
      <c r="D6" s="14" t="str">
        <f>"1,2857"</f>
        <v>1,2857</v>
      </c>
      <c r="E6" s="14" t="s">
        <v>23</v>
      </c>
      <c r="F6" s="14" t="s">
        <v>39</v>
      </c>
      <c r="G6" s="14" t="s">
        <v>172</v>
      </c>
      <c r="H6" s="14" t="s">
        <v>85</v>
      </c>
      <c r="I6" s="14" t="s">
        <v>86</v>
      </c>
      <c r="J6" s="15"/>
      <c r="K6" s="14">
        <v>180</v>
      </c>
      <c r="L6" s="14" t="str">
        <f>"231,4200"</f>
        <v>231,4200</v>
      </c>
      <c r="M6" s="14" t="s">
        <v>27</v>
      </c>
    </row>
    <row r="8" spans="1:12" ht="15">
      <c r="A8" s="39" t="s">
        <v>41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14" t="s">
        <v>42</v>
      </c>
      <c r="B9" s="14" t="s">
        <v>43</v>
      </c>
      <c r="C9" s="14" t="s">
        <v>44</v>
      </c>
      <c r="D9" s="14" t="str">
        <f>"0,6385"</f>
        <v>0,6385</v>
      </c>
      <c r="E9" s="14" t="s">
        <v>23</v>
      </c>
      <c r="F9" s="14" t="s">
        <v>45</v>
      </c>
      <c r="G9" s="15" t="s">
        <v>33</v>
      </c>
      <c r="H9" s="14" t="s">
        <v>33</v>
      </c>
      <c r="I9" s="15" t="s">
        <v>172</v>
      </c>
      <c r="J9" s="15"/>
      <c r="K9" s="14">
        <v>150</v>
      </c>
      <c r="L9" s="14" t="str">
        <f>"95,7771"</f>
        <v>95,7771</v>
      </c>
      <c r="M9" s="14" t="s">
        <v>27</v>
      </c>
    </row>
    <row r="11" ht="15">
      <c r="E11" s="16" t="s">
        <v>13</v>
      </c>
    </row>
    <row r="12" ht="15">
      <c r="E12" s="16" t="s">
        <v>14</v>
      </c>
    </row>
    <row r="13" ht="15">
      <c r="E13" s="16" t="s">
        <v>15</v>
      </c>
    </row>
    <row r="14" ht="15">
      <c r="E14" s="16" t="s">
        <v>16</v>
      </c>
    </row>
    <row r="15" ht="15">
      <c r="E15" s="16" t="s">
        <v>16</v>
      </c>
    </row>
    <row r="16" ht="15">
      <c r="E16" s="16" t="s">
        <v>17</v>
      </c>
    </row>
    <row r="17" ht="15">
      <c r="E17" s="16"/>
    </row>
    <row r="19" spans="1:2" ht="17.25">
      <c r="A19" s="17" t="s">
        <v>18</v>
      </c>
      <c r="B19" s="17"/>
    </row>
    <row r="20" spans="1:2" ht="15">
      <c r="A20" s="18" t="s">
        <v>95</v>
      </c>
      <c r="B20" s="18"/>
    </row>
    <row r="21" spans="1:2" ht="14.25">
      <c r="A21" s="20" t="s">
        <v>116</v>
      </c>
      <c r="B21" s="21"/>
    </row>
    <row r="22" spans="1:5" ht="13.5">
      <c r="A22" s="22" t="s">
        <v>97</v>
      </c>
      <c r="B22" s="22" t="s">
        <v>98</v>
      </c>
      <c r="C22" s="22" t="s">
        <v>99</v>
      </c>
      <c r="D22" s="22" t="s">
        <v>100</v>
      </c>
      <c r="E22" s="22" t="s">
        <v>101</v>
      </c>
    </row>
    <row r="23" spans="1:5" ht="12.75">
      <c r="A23" s="19" t="s">
        <v>36</v>
      </c>
      <c r="B23" s="9" t="s">
        <v>117</v>
      </c>
      <c r="C23" s="9" t="s">
        <v>118</v>
      </c>
      <c r="D23" s="9" t="s">
        <v>86</v>
      </c>
      <c r="E23" s="23" t="s">
        <v>358</v>
      </c>
    </row>
    <row r="24" spans="1:5" ht="12.75">
      <c r="A24" s="19" t="s">
        <v>42</v>
      </c>
      <c r="B24" s="9" t="s">
        <v>123</v>
      </c>
      <c r="C24" s="9" t="s">
        <v>125</v>
      </c>
      <c r="D24" s="9" t="s">
        <v>33</v>
      </c>
      <c r="E24" s="23" t="s">
        <v>359</v>
      </c>
    </row>
  </sheetData>
  <sheetProtection/>
  <mergeCells count="13">
    <mergeCell ref="E3:E4"/>
    <mergeCell ref="F3:F4"/>
    <mergeCell ref="G3:J3"/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D17" sqref="D17"/>
    </sheetView>
  </sheetViews>
  <sheetFormatPr defaultColWidth="9.125" defaultRowHeight="12.75"/>
  <cols>
    <col min="1" max="1" width="28.375" style="4" bestFit="1" customWidth="1"/>
    <col min="2" max="2" width="26.875" style="1" bestFit="1" customWidth="1"/>
    <col min="3" max="3" width="10.50390625" style="1" bestFit="1" customWidth="1"/>
    <col min="4" max="4" width="8.50390625" style="1" bestFit="1" customWidth="1"/>
    <col min="5" max="5" width="22.625" style="5" bestFit="1" customWidth="1"/>
    <col min="6" max="6" width="8.00390625" style="5" bestFit="1" customWidth="1"/>
    <col min="7" max="7" width="5.50390625" style="1" bestFit="1" customWidth="1"/>
    <col min="8" max="8" width="7.50390625" style="1" bestFit="1" customWidth="1"/>
    <col min="9" max="9" width="2.125" style="1" bestFit="1" customWidth="1"/>
    <col min="10" max="10" width="4.50390625" style="1" bestFit="1" customWidth="1"/>
    <col min="11" max="11" width="7.875" style="4" bestFit="1" customWidth="1"/>
    <col min="12" max="12" width="9.50390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30" t="s">
        <v>467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8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2" customFormat="1" ht="12.75" customHeight="1">
      <c r="A3" s="36" t="s">
        <v>0</v>
      </c>
      <c r="B3" s="38" t="s">
        <v>424</v>
      </c>
      <c r="C3" s="26" t="s">
        <v>5</v>
      </c>
      <c r="D3" s="26" t="s">
        <v>10</v>
      </c>
      <c r="E3" s="26" t="s">
        <v>8</v>
      </c>
      <c r="F3" s="26" t="s">
        <v>11</v>
      </c>
      <c r="G3" s="26" t="s">
        <v>2</v>
      </c>
      <c r="H3" s="26"/>
      <c r="I3" s="26"/>
      <c r="J3" s="26"/>
      <c r="K3" s="26" t="s">
        <v>4</v>
      </c>
      <c r="L3" s="26" t="s">
        <v>7</v>
      </c>
      <c r="M3" s="28" t="s">
        <v>6</v>
      </c>
    </row>
    <row r="4" spans="1:13" s="2" customFormat="1" ht="21" customHeight="1" thickBot="1">
      <c r="A4" s="37"/>
      <c r="B4" s="27"/>
      <c r="C4" s="27"/>
      <c r="D4" s="27"/>
      <c r="E4" s="27"/>
      <c r="F4" s="27"/>
      <c r="G4" s="3" t="s">
        <v>423</v>
      </c>
      <c r="H4" s="3" t="s">
        <v>422</v>
      </c>
      <c r="I4" s="3">
        <v>3</v>
      </c>
      <c r="J4" s="3" t="s">
        <v>9</v>
      </c>
      <c r="K4" s="27"/>
      <c r="L4" s="27"/>
      <c r="M4" s="29"/>
    </row>
    <row r="5" spans="1:12" ht="15">
      <c r="A5" s="62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2"/>
      <c r="L5" s="61"/>
    </row>
    <row r="6" spans="1:13" ht="12.75">
      <c r="A6" s="59" t="s">
        <v>435</v>
      </c>
      <c r="B6" s="58" t="s">
        <v>451</v>
      </c>
      <c r="C6" s="58" t="s">
        <v>450</v>
      </c>
      <c r="D6" s="58" t="str">
        <f>"0,7071"</f>
        <v>0,7071</v>
      </c>
      <c r="E6" s="57" t="s">
        <v>23</v>
      </c>
      <c r="F6" s="57" t="s">
        <v>31</v>
      </c>
      <c r="G6" s="58" t="s">
        <v>449</v>
      </c>
      <c r="H6" s="58" t="s">
        <v>448</v>
      </c>
      <c r="I6" s="60"/>
      <c r="J6" s="60"/>
      <c r="K6" s="59" t="s">
        <v>447</v>
      </c>
      <c r="L6" s="58" t="str">
        <f>"2204,3842"</f>
        <v>2204,3842</v>
      </c>
      <c r="M6" s="57" t="s">
        <v>27</v>
      </c>
    </row>
    <row r="7" spans="1:13" ht="12.75">
      <c r="A7" s="55" t="s">
        <v>254</v>
      </c>
      <c r="B7" s="54" t="s">
        <v>255</v>
      </c>
      <c r="C7" s="54" t="s">
        <v>22</v>
      </c>
      <c r="D7" s="54" t="str">
        <f>"0,7108"</f>
        <v>0,7108</v>
      </c>
      <c r="E7" s="53" t="s">
        <v>446</v>
      </c>
      <c r="F7" s="53" t="s">
        <v>31</v>
      </c>
      <c r="G7" s="54" t="s">
        <v>142</v>
      </c>
      <c r="H7" s="54" t="s">
        <v>445</v>
      </c>
      <c r="I7" s="56"/>
      <c r="J7" s="56"/>
      <c r="K7" s="55" t="s">
        <v>444</v>
      </c>
      <c r="L7" s="54" t="str">
        <f>"1865,8159"</f>
        <v>1865,8159</v>
      </c>
      <c r="M7" s="53" t="s">
        <v>27</v>
      </c>
    </row>
    <row r="9" spans="1:12" ht="15">
      <c r="A9" s="52" t="s">
        <v>35</v>
      </c>
      <c r="B9" s="51"/>
      <c r="C9" s="51"/>
      <c r="D9" s="51"/>
      <c r="E9" s="51"/>
      <c r="F9" s="51"/>
      <c r="G9" s="51"/>
      <c r="H9" s="51"/>
      <c r="I9" s="51"/>
      <c r="J9" s="51"/>
      <c r="K9" s="52"/>
      <c r="L9" s="51"/>
    </row>
    <row r="10" spans="1:13" ht="12.75">
      <c r="A10" s="49" t="s">
        <v>432</v>
      </c>
      <c r="B10" s="48" t="s">
        <v>443</v>
      </c>
      <c r="C10" s="48" t="s">
        <v>442</v>
      </c>
      <c r="D10" s="48" t="str">
        <f>"0,6557"</f>
        <v>0,6557</v>
      </c>
      <c r="E10" s="47" t="s">
        <v>23</v>
      </c>
      <c r="F10" s="47" t="s">
        <v>31</v>
      </c>
      <c r="G10" s="48" t="s">
        <v>168</v>
      </c>
      <c r="H10" s="48" t="s">
        <v>441</v>
      </c>
      <c r="I10" s="50"/>
      <c r="J10" s="50"/>
      <c r="K10" s="49" t="s">
        <v>440</v>
      </c>
      <c r="L10" s="48" t="str">
        <f>"1352,2782"</f>
        <v>1352,2782</v>
      </c>
      <c r="M10" s="47" t="s">
        <v>27</v>
      </c>
    </row>
    <row r="12" spans="1:12" ht="15">
      <c r="A12" s="52" t="s">
        <v>63</v>
      </c>
      <c r="B12" s="51"/>
      <c r="C12" s="51"/>
      <c r="D12" s="51"/>
      <c r="E12" s="51"/>
      <c r="F12" s="51"/>
      <c r="G12" s="51"/>
      <c r="H12" s="51"/>
      <c r="I12" s="51"/>
      <c r="J12" s="51"/>
      <c r="K12" s="52"/>
      <c r="L12" s="51"/>
    </row>
    <row r="13" spans="1:13" ht="12.75">
      <c r="A13" s="49" t="s">
        <v>429</v>
      </c>
      <c r="B13" s="48" t="s">
        <v>439</v>
      </c>
      <c r="C13" s="48" t="s">
        <v>438</v>
      </c>
      <c r="D13" s="48" t="str">
        <f>"0,5713"</f>
        <v>0,5713</v>
      </c>
      <c r="E13" s="47" t="s">
        <v>23</v>
      </c>
      <c r="F13" s="47" t="s">
        <v>31</v>
      </c>
      <c r="G13" s="48" t="s">
        <v>158</v>
      </c>
      <c r="H13" s="48" t="s">
        <v>437</v>
      </c>
      <c r="I13" s="50"/>
      <c r="J13" s="50"/>
      <c r="K13" s="49" t="s">
        <v>436</v>
      </c>
      <c r="L13" s="48" t="str">
        <f>"1139,6438"</f>
        <v>1139,6438</v>
      </c>
      <c r="M13" s="47" t="s">
        <v>27</v>
      </c>
    </row>
    <row r="15" ht="15">
      <c r="E15" s="6" t="s">
        <v>13</v>
      </c>
    </row>
    <row r="16" ht="15">
      <c r="E16" s="6" t="s">
        <v>14</v>
      </c>
    </row>
    <row r="17" ht="15">
      <c r="E17" s="6" t="s">
        <v>15</v>
      </c>
    </row>
    <row r="18" ht="15">
      <c r="E18" s="6" t="s">
        <v>16</v>
      </c>
    </row>
    <row r="19" ht="15">
      <c r="E19" s="6" t="s">
        <v>16</v>
      </c>
    </row>
    <row r="20" ht="15">
      <c r="E20" s="6" t="s">
        <v>17</v>
      </c>
    </row>
    <row r="21" ht="15">
      <c r="E21" s="6"/>
    </row>
    <row r="23" spans="1:2" ht="17.25">
      <c r="A23" s="7" t="s">
        <v>18</v>
      </c>
      <c r="B23" s="8"/>
    </row>
    <row r="24" spans="1:2" ht="15">
      <c r="A24" s="46" t="s">
        <v>95</v>
      </c>
      <c r="B24" s="45"/>
    </row>
    <row r="25" spans="1:2" ht="14.25">
      <c r="A25" s="44" t="s">
        <v>107</v>
      </c>
      <c r="B25" s="43"/>
    </row>
    <row r="26" spans="1:5" ht="13.5">
      <c r="A26" s="42" t="s">
        <v>97</v>
      </c>
      <c r="B26" s="42" t="s">
        <v>98</v>
      </c>
      <c r="C26" s="42" t="s">
        <v>99</v>
      </c>
      <c r="D26" s="42" t="s">
        <v>100</v>
      </c>
      <c r="E26" s="42" t="s">
        <v>101</v>
      </c>
    </row>
    <row r="27" spans="1:5" ht="12.75">
      <c r="A27" s="41" t="s">
        <v>435</v>
      </c>
      <c r="B27" s="1" t="s">
        <v>108</v>
      </c>
      <c r="C27" s="1" t="s">
        <v>105</v>
      </c>
      <c r="D27" s="1" t="s">
        <v>434</v>
      </c>
      <c r="E27" s="4" t="s">
        <v>433</v>
      </c>
    </row>
    <row r="28" spans="1:5" ht="12.75">
      <c r="A28" s="41" t="s">
        <v>432</v>
      </c>
      <c r="B28" s="1" t="s">
        <v>108</v>
      </c>
      <c r="C28" s="1" t="s">
        <v>118</v>
      </c>
      <c r="D28" s="1" t="s">
        <v>431</v>
      </c>
      <c r="E28" s="4" t="s">
        <v>430</v>
      </c>
    </row>
    <row r="29" spans="1:5" ht="12.75">
      <c r="A29" s="41" t="s">
        <v>429</v>
      </c>
      <c r="B29" s="1" t="s">
        <v>108</v>
      </c>
      <c r="C29" s="1" t="s">
        <v>109</v>
      </c>
      <c r="D29" s="1" t="s">
        <v>428</v>
      </c>
      <c r="E29" s="4" t="s">
        <v>427</v>
      </c>
    </row>
    <row r="31" spans="1:2" ht="14.25">
      <c r="A31" s="44" t="s">
        <v>116</v>
      </c>
      <c r="B31" s="43"/>
    </row>
    <row r="32" spans="1:5" ht="13.5">
      <c r="A32" s="42" t="s">
        <v>97</v>
      </c>
      <c r="B32" s="42" t="s">
        <v>98</v>
      </c>
      <c r="C32" s="42" t="s">
        <v>99</v>
      </c>
      <c r="D32" s="42" t="s">
        <v>100</v>
      </c>
      <c r="E32" s="42" t="s">
        <v>101</v>
      </c>
    </row>
    <row r="33" spans="1:5" ht="12.75">
      <c r="A33" s="41" t="s">
        <v>254</v>
      </c>
      <c r="B33" s="1" t="s">
        <v>207</v>
      </c>
      <c r="C33" s="1" t="s">
        <v>105</v>
      </c>
      <c r="D33" s="1" t="s">
        <v>426</v>
      </c>
      <c r="E33" s="4" t="s">
        <v>425</v>
      </c>
    </row>
  </sheetData>
  <sheetProtection/>
  <mergeCells count="14">
    <mergeCell ref="A5:L5"/>
    <mergeCell ref="A9:L9"/>
    <mergeCell ref="A12:L12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" right="0.47" top="0.45" bottom="0.49" header="0.5" footer="0.5"/>
  <pageSetup fitToHeight="100" fitToWidth="1" horizontalDpi="300" verticalDpi="3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2" width="26.00390625" style="9" bestFit="1" customWidth="1"/>
    <col min="3" max="3" width="10.50390625" style="9" bestFit="1" customWidth="1"/>
    <col min="4" max="4" width="8.50390625" style="9" bestFit="1" customWidth="1"/>
    <col min="5" max="5" width="22.625" style="9" bestFit="1" customWidth="1"/>
    <col min="6" max="6" width="25.00390625" style="9" bestFit="1" customWidth="1"/>
    <col min="7" max="7" width="4.625" style="9" bestFit="1" customWidth="1"/>
    <col min="8" max="8" width="7.50390625" style="9" bestFit="1" customWidth="1"/>
    <col min="9" max="9" width="2.125" style="9" bestFit="1" customWidth="1"/>
    <col min="10" max="10" width="4.50390625" style="9" bestFit="1" customWidth="1"/>
    <col min="11" max="11" width="7.875" style="9" bestFit="1" customWidth="1"/>
    <col min="12" max="12" width="9.50390625" style="9" bestFit="1" customWidth="1"/>
    <col min="13" max="13" width="8.875" style="9" bestFit="1" customWidth="1"/>
  </cols>
  <sheetData>
    <row r="1" spans="1:13" s="1" customFormat="1" ht="15" customHeight="1">
      <c r="A1" s="30" t="s">
        <v>466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1" customFormat="1" ht="8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2" customFormat="1" ht="12.75" customHeight="1">
      <c r="A3" s="36" t="s">
        <v>0</v>
      </c>
      <c r="B3" s="38" t="s">
        <v>424</v>
      </c>
      <c r="C3" s="26" t="s">
        <v>5</v>
      </c>
      <c r="D3" s="26" t="s">
        <v>10</v>
      </c>
      <c r="E3" s="26" t="s">
        <v>8</v>
      </c>
      <c r="F3" s="26" t="s">
        <v>11</v>
      </c>
      <c r="G3" s="26" t="s">
        <v>2</v>
      </c>
      <c r="H3" s="26"/>
      <c r="I3" s="26"/>
      <c r="J3" s="26"/>
      <c r="K3" s="26" t="s">
        <v>4</v>
      </c>
      <c r="L3" s="26" t="s">
        <v>7</v>
      </c>
      <c r="M3" s="28" t="s">
        <v>6</v>
      </c>
    </row>
    <row r="4" spans="1:13" s="2" customFormat="1" ht="21" customHeight="1" thickBot="1">
      <c r="A4" s="37"/>
      <c r="B4" s="27"/>
      <c r="C4" s="27"/>
      <c r="D4" s="27"/>
      <c r="E4" s="27"/>
      <c r="F4" s="27"/>
      <c r="G4" s="3" t="s">
        <v>423</v>
      </c>
      <c r="H4" s="3" t="s">
        <v>422</v>
      </c>
      <c r="I4" s="3">
        <v>3</v>
      </c>
      <c r="J4" s="3" t="s">
        <v>9</v>
      </c>
      <c r="K4" s="27"/>
      <c r="L4" s="27"/>
      <c r="M4" s="29"/>
    </row>
    <row r="5" spans="1:12" ht="15">
      <c r="A5" s="40" t="s">
        <v>41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2.75">
      <c r="A6" s="10" t="s">
        <v>412</v>
      </c>
      <c r="B6" s="10" t="s">
        <v>421</v>
      </c>
      <c r="C6" s="10" t="s">
        <v>419</v>
      </c>
      <c r="D6" s="10" t="str">
        <f>"0,6157"</f>
        <v>0,6157</v>
      </c>
      <c r="E6" s="10" t="s">
        <v>23</v>
      </c>
      <c r="F6" s="10" t="s">
        <v>418</v>
      </c>
      <c r="G6" s="10" t="s">
        <v>40</v>
      </c>
      <c r="H6" s="10" t="s">
        <v>417</v>
      </c>
      <c r="I6" s="11"/>
      <c r="J6" s="11"/>
      <c r="K6" s="10">
        <v>2970</v>
      </c>
      <c r="L6" s="10" t="str">
        <f>"1828,6290"</f>
        <v>1828,6290</v>
      </c>
      <c r="M6" s="10" t="s">
        <v>27</v>
      </c>
    </row>
    <row r="7" spans="1:13" ht="12.75">
      <c r="A7" s="12" t="s">
        <v>412</v>
      </c>
      <c r="B7" s="12" t="s">
        <v>420</v>
      </c>
      <c r="C7" s="12" t="s">
        <v>419</v>
      </c>
      <c r="D7" s="12" t="str">
        <f>"0,6157"</f>
        <v>0,6157</v>
      </c>
      <c r="E7" s="12" t="s">
        <v>23</v>
      </c>
      <c r="F7" s="12" t="s">
        <v>418</v>
      </c>
      <c r="G7" s="12" t="s">
        <v>40</v>
      </c>
      <c r="H7" s="12" t="s">
        <v>417</v>
      </c>
      <c r="I7" s="13"/>
      <c r="J7" s="13"/>
      <c r="K7" s="12">
        <v>2970</v>
      </c>
      <c r="L7" s="12" t="str">
        <f>"1828,6290"</f>
        <v>1828,6290</v>
      </c>
      <c r="M7" s="12" t="s">
        <v>27</v>
      </c>
    </row>
    <row r="9" spans="1:12" ht="15">
      <c r="A9" s="39" t="s">
        <v>49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3" ht="12.75">
      <c r="A10" s="14" t="s">
        <v>409</v>
      </c>
      <c r="B10" s="14" t="s">
        <v>416</v>
      </c>
      <c r="C10" s="14" t="s">
        <v>415</v>
      </c>
      <c r="D10" s="14" t="str">
        <f>"0,6064"</f>
        <v>0,6064</v>
      </c>
      <c r="E10" s="14" t="s">
        <v>23</v>
      </c>
      <c r="F10" s="14" t="s">
        <v>31</v>
      </c>
      <c r="G10" s="14" t="s">
        <v>414</v>
      </c>
      <c r="H10" s="14" t="s">
        <v>413</v>
      </c>
      <c r="I10" s="15"/>
      <c r="J10" s="15"/>
      <c r="K10" s="14">
        <v>1295</v>
      </c>
      <c r="L10" s="14" t="str">
        <f>"785,2880"</f>
        <v>785,2880</v>
      </c>
      <c r="M10" s="14" t="s">
        <v>27</v>
      </c>
    </row>
    <row r="12" ht="15">
      <c r="E12" s="16" t="s">
        <v>13</v>
      </c>
    </row>
    <row r="13" ht="15">
      <c r="E13" s="16" t="s">
        <v>14</v>
      </c>
    </row>
    <row r="14" ht="15">
      <c r="E14" s="16" t="s">
        <v>15</v>
      </c>
    </row>
    <row r="15" ht="15">
      <c r="E15" s="16" t="s">
        <v>16</v>
      </c>
    </row>
    <row r="16" ht="15">
      <c r="E16" s="16" t="s">
        <v>16</v>
      </c>
    </row>
    <row r="17" ht="15">
      <c r="E17" s="16" t="s">
        <v>17</v>
      </c>
    </row>
    <row r="18" ht="15">
      <c r="E18" s="16"/>
    </row>
    <row r="20" spans="1:2" ht="17.25">
      <c r="A20" s="17" t="s">
        <v>18</v>
      </c>
      <c r="B20" s="17"/>
    </row>
    <row r="21" spans="1:2" ht="15">
      <c r="A21" s="18" t="s">
        <v>95</v>
      </c>
      <c r="B21" s="18"/>
    </row>
    <row r="22" spans="1:2" ht="14.25">
      <c r="A22" s="20" t="s">
        <v>96</v>
      </c>
      <c r="B22" s="21"/>
    </row>
    <row r="23" spans="1:5" ht="13.5">
      <c r="A23" s="22" t="s">
        <v>97</v>
      </c>
      <c r="B23" s="22" t="s">
        <v>98</v>
      </c>
      <c r="C23" s="22" t="s">
        <v>99</v>
      </c>
      <c r="D23" s="22" t="s">
        <v>100</v>
      </c>
      <c r="E23" s="22" t="s">
        <v>101</v>
      </c>
    </row>
    <row r="24" spans="1:5" ht="12.75">
      <c r="A24" s="19" t="s">
        <v>412</v>
      </c>
      <c r="B24" s="9" t="s">
        <v>102</v>
      </c>
      <c r="C24" s="9" t="s">
        <v>125</v>
      </c>
      <c r="D24" s="9" t="s">
        <v>411</v>
      </c>
      <c r="E24" s="23" t="s">
        <v>410</v>
      </c>
    </row>
    <row r="26" spans="1:2" ht="14.25">
      <c r="A26" s="20" t="s">
        <v>107</v>
      </c>
      <c r="B26" s="21"/>
    </row>
    <row r="27" spans="1:5" ht="13.5">
      <c r="A27" s="22" t="s">
        <v>97</v>
      </c>
      <c r="B27" s="22" t="s">
        <v>98</v>
      </c>
      <c r="C27" s="22" t="s">
        <v>99</v>
      </c>
      <c r="D27" s="22" t="s">
        <v>100</v>
      </c>
      <c r="E27" s="22" t="s">
        <v>101</v>
      </c>
    </row>
    <row r="28" spans="1:5" ht="12.75">
      <c r="A28" s="19" t="s">
        <v>412</v>
      </c>
      <c r="B28" s="9" t="s">
        <v>108</v>
      </c>
      <c r="C28" s="9" t="s">
        <v>125</v>
      </c>
      <c r="D28" s="9" t="s">
        <v>411</v>
      </c>
      <c r="E28" s="23" t="s">
        <v>410</v>
      </c>
    </row>
    <row r="29" spans="1:5" ht="12.75">
      <c r="A29" s="19" t="s">
        <v>409</v>
      </c>
      <c r="B29" s="9" t="s">
        <v>108</v>
      </c>
      <c r="C29" s="9" t="s">
        <v>111</v>
      </c>
      <c r="D29" s="9" t="s">
        <v>408</v>
      </c>
      <c r="E29" s="23" t="s">
        <v>407</v>
      </c>
    </row>
  </sheetData>
  <sheetProtection/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6.00390625" style="9" bestFit="1" customWidth="1"/>
    <col min="2" max="2" width="21.50390625" style="9" bestFit="1" customWidth="1"/>
    <col min="3" max="3" width="10.50390625" style="9" bestFit="1" customWidth="1"/>
    <col min="4" max="4" width="8.50390625" style="9" bestFit="1" customWidth="1"/>
    <col min="5" max="5" width="22.625" style="9" bestFit="1" customWidth="1"/>
    <col min="6" max="6" width="34.50390625" style="9" bestFit="1" customWidth="1"/>
    <col min="7" max="9" width="5.50390625" style="9" bestFit="1" customWidth="1"/>
    <col min="10" max="10" width="4.50390625" style="9" bestFit="1" customWidth="1"/>
    <col min="11" max="11" width="7.875" style="9" bestFit="1" customWidth="1"/>
    <col min="12" max="12" width="8.50390625" style="9" bestFit="1" customWidth="1"/>
    <col min="13" max="13" width="8.875" style="9" bestFit="1" customWidth="1"/>
  </cols>
  <sheetData>
    <row r="1" spans="1:13" s="1" customFormat="1" ht="15" customHeight="1">
      <c r="A1" s="30" t="s">
        <v>469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1" customFormat="1" ht="8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2" customFormat="1" ht="12.75" customHeight="1">
      <c r="A3" s="36" t="s">
        <v>0</v>
      </c>
      <c r="B3" s="38" t="s">
        <v>12</v>
      </c>
      <c r="C3" s="26" t="s">
        <v>5</v>
      </c>
      <c r="D3" s="26" t="s">
        <v>10</v>
      </c>
      <c r="E3" s="26" t="s">
        <v>8</v>
      </c>
      <c r="F3" s="26" t="s">
        <v>11</v>
      </c>
      <c r="G3" s="26" t="s">
        <v>2</v>
      </c>
      <c r="H3" s="26"/>
      <c r="I3" s="26"/>
      <c r="J3" s="26"/>
      <c r="K3" s="26" t="s">
        <v>4</v>
      </c>
      <c r="L3" s="26" t="s">
        <v>7</v>
      </c>
      <c r="M3" s="28" t="s">
        <v>6</v>
      </c>
    </row>
    <row r="4" spans="1:13" s="2" customFormat="1" ht="21" customHeight="1" thickBot="1">
      <c r="A4" s="37"/>
      <c r="B4" s="27"/>
      <c r="C4" s="27"/>
      <c r="D4" s="27"/>
      <c r="E4" s="27"/>
      <c r="F4" s="27"/>
      <c r="G4" s="3">
        <v>1</v>
      </c>
      <c r="H4" s="3">
        <v>2</v>
      </c>
      <c r="I4" s="3">
        <v>3</v>
      </c>
      <c r="J4" s="3" t="s">
        <v>9</v>
      </c>
      <c r="K4" s="27"/>
      <c r="L4" s="27"/>
      <c r="M4" s="29"/>
    </row>
    <row r="5" spans="1:12" ht="1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2.75">
      <c r="A6" s="14" t="s">
        <v>249</v>
      </c>
      <c r="B6" s="14" t="s">
        <v>250</v>
      </c>
      <c r="C6" s="14" t="s">
        <v>251</v>
      </c>
      <c r="D6" s="14" t="str">
        <f>"0,6998"</f>
        <v>0,6998</v>
      </c>
      <c r="E6" s="14" t="s">
        <v>23</v>
      </c>
      <c r="F6" s="14" t="s">
        <v>252</v>
      </c>
      <c r="G6" s="14" t="s">
        <v>47</v>
      </c>
      <c r="H6" s="14" t="s">
        <v>33</v>
      </c>
      <c r="I6" s="14" t="s">
        <v>85</v>
      </c>
      <c r="J6" s="15"/>
      <c r="K6" s="14">
        <v>170</v>
      </c>
      <c r="L6" s="14" t="str">
        <f>"118,9575"</f>
        <v>118,9575</v>
      </c>
      <c r="M6" s="14" t="s">
        <v>27</v>
      </c>
    </row>
    <row r="8" ht="15">
      <c r="E8" s="16" t="s">
        <v>13</v>
      </c>
    </row>
    <row r="9" ht="15">
      <c r="E9" s="16" t="s">
        <v>14</v>
      </c>
    </row>
    <row r="10" ht="15">
      <c r="E10" s="16" t="s">
        <v>15</v>
      </c>
    </row>
    <row r="11" ht="15">
      <c r="E11" s="16" t="s">
        <v>16</v>
      </c>
    </row>
    <row r="12" ht="15">
      <c r="E12" s="16" t="s">
        <v>16</v>
      </c>
    </row>
    <row r="13" ht="15">
      <c r="E13" s="16" t="s">
        <v>17</v>
      </c>
    </row>
    <row r="14" ht="15">
      <c r="E14" s="16"/>
    </row>
    <row r="16" spans="1:2" ht="17.25">
      <c r="A16" s="17" t="s">
        <v>18</v>
      </c>
      <c r="B16" s="17"/>
    </row>
    <row r="17" spans="1:2" ht="15">
      <c r="A17" s="18" t="s">
        <v>95</v>
      </c>
      <c r="B17" s="18"/>
    </row>
    <row r="18" spans="1:2" ht="14.25">
      <c r="A18" s="20" t="s">
        <v>107</v>
      </c>
      <c r="B18" s="21"/>
    </row>
    <row r="19" spans="1:5" ht="13.5">
      <c r="A19" s="22" t="s">
        <v>97</v>
      </c>
      <c r="B19" s="22" t="s">
        <v>98</v>
      </c>
      <c r="C19" s="22" t="s">
        <v>99</v>
      </c>
      <c r="D19" s="22" t="s">
        <v>100</v>
      </c>
      <c r="E19" s="22" t="s">
        <v>101</v>
      </c>
    </row>
    <row r="20" spans="1:5" ht="12.75">
      <c r="A20" s="19" t="s">
        <v>249</v>
      </c>
      <c r="B20" s="9" t="s">
        <v>108</v>
      </c>
      <c r="C20" s="9" t="s">
        <v>105</v>
      </c>
      <c r="D20" s="9" t="s">
        <v>85</v>
      </c>
      <c r="E20" s="23" t="s">
        <v>461</v>
      </c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9" bestFit="1" customWidth="1"/>
    <col min="2" max="2" width="21.50390625" style="9" bestFit="1" customWidth="1"/>
    <col min="3" max="3" width="10.50390625" style="9" bestFit="1" customWidth="1"/>
    <col min="4" max="4" width="8.50390625" style="9" bestFit="1" customWidth="1"/>
    <col min="5" max="5" width="22.625" style="9" bestFit="1" customWidth="1"/>
    <col min="6" max="6" width="29.625" style="9" bestFit="1" customWidth="1"/>
    <col min="7" max="9" width="5.50390625" style="9" bestFit="1" customWidth="1"/>
    <col min="10" max="10" width="4.50390625" style="9" bestFit="1" customWidth="1"/>
    <col min="11" max="11" width="7.875" style="9" bestFit="1" customWidth="1"/>
    <col min="12" max="12" width="8.50390625" style="9" bestFit="1" customWidth="1"/>
    <col min="13" max="13" width="8.875" style="9" bestFit="1" customWidth="1"/>
  </cols>
  <sheetData>
    <row r="1" spans="1:13" s="1" customFormat="1" ht="15" customHeight="1">
      <c r="A1" s="30" t="s">
        <v>468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1" customFormat="1" ht="81.7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2" customFormat="1" ht="12.75" customHeight="1">
      <c r="A3" s="36" t="s">
        <v>0</v>
      </c>
      <c r="B3" s="38" t="s">
        <v>12</v>
      </c>
      <c r="C3" s="26" t="s">
        <v>5</v>
      </c>
      <c r="D3" s="26" t="s">
        <v>10</v>
      </c>
      <c r="E3" s="26" t="s">
        <v>8</v>
      </c>
      <c r="F3" s="26" t="s">
        <v>11</v>
      </c>
      <c r="G3" s="26" t="s">
        <v>2</v>
      </c>
      <c r="H3" s="26"/>
      <c r="I3" s="26"/>
      <c r="J3" s="26"/>
      <c r="K3" s="26" t="s">
        <v>4</v>
      </c>
      <c r="L3" s="26" t="s">
        <v>7</v>
      </c>
      <c r="M3" s="28" t="s">
        <v>6</v>
      </c>
    </row>
    <row r="4" spans="1:13" s="2" customFormat="1" ht="21" customHeight="1" thickBot="1">
      <c r="A4" s="37"/>
      <c r="B4" s="27"/>
      <c r="C4" s="27"/>
      <c r="D4" s="27"/>
      <c r="E4" s="27"/>
      <c r="F4" s="27"/>
      <c r="G4" s="3">
        <v>1</v>
      </c>
      <c r="H4" s="3">
        <v>2</v>
      </c>
      <c r="I4" s="3">
        <v>3</v>
      </c>
      <c r="J4" s="3" t="s">
        <v>9</v>
      </c>
      <c r="K4" s="27"/>
      <c r="L4" s="27"/>
      <c r="M4" s="29"/>
    </row>
    <row r="5" spans="1:12" ht="15">
      <c r="A5" s="40" t="s">
        <v>49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2.75">
      <c r="A6" s="14" t="s">
        <v>453</v>
      </c>
      <c r="B6" s="14" t="s">
        <v>460</v>
      </c>
      <c r="C6" s="14" t="s">
        <v>459</v>
      </c>
      <c r="D6" s="14" t="str">
        <f>"0,5987"</f>
        <v>0,5987</v>
      </c>
      <c r="E6" s="14" t="s">
        <v>23</v>
      </c>
      <c r="F6" s="14" t="s">
        <v>193</v>
      </c>
      <c r="G6" s="14" t="s">
        <v>61</v>
      </c>
      <c r="H6" s="14" t="s">
        <v>55</v>
      </c>
      <c r="I6" s="15" t="s">
        <v>69</v>
      </c>
      <c r="J6" s="15"/>
      <c r="K6" s="14">
        <v>220</v>
      </c>
      <c r="L6" s="14" t="str">
        <f>"131,7140"</f>
        <v>131,7140</v>
      </c>
      <c r="M6" s="14" t="s">
        <v>27</v>
      </c>
    </row>
    <row r="8" spans="1:12" ht="15">
      <c r="A8" s="39" t="s">
        <v>63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14" t="s">
        <v>456</v>
      </c>
      <c r="B9" s="14" t="s">
        <v>458</v>
      </c>
      <c r="C9" s="14" t="s">
        <v>457</v>
      </c>
      <c r="D9" s="14" t="str">
        <f>"0,5663"</f>
        <v>0,5663</v>
      </c>
      <c r="E9" s="14" t="s">
        <v>23</v>
      </c>
      <c r="F9" s="14" t="s">
        <v>31</v>
      </c>
      <c r="G9" s="14" t="s">
        <v>194</v>
      </c>
      <c r="H9" s="14" t="s">
        <v>195</v>
      </c>
      <c r="I9" s="14" t="s">
        <v>455</v>
      </c>
      <c r="J9" s="15"/>
      <c r="K9" s="14">
        <v>260</v>
      </c>
      <c r="L9" s="14" t="str">
        <f>"147,2380"</f>
        <v>147,2380</v>
      </c>
      <c r="M9" s="14" t="s">
        <v>27</v>
      </c>
    </row>
    <row r="11" ht="15">
      <c r="E11" s="16" t="s">
        <v>13</v>
      </c>
    </row>
    <row r="12" ht="15">
      <c r="E12" s="16" t="s">
        <v>14</v>
      </c>
    </row>
    <row r="13" ht="15">
      <c r="E13" s="16" t="s">
        <v>15</v>
      </c>
    </row>
    <row r="14" ht="15">
      <c r="E14" s="16" t="s">
        <v>16</v>
      </c>
    </row>
    <row r="15" ht="15">
      <c r="E15" s="16" t="s">
        <v>16</v>
      </c>
    </row>
    <row r="16" ht="15">
      <c r="E16" s="16" t="s">
        <v>17</v>
      </c>
    </row>
    <row r="17" ht="15">
      <c r="E17" s="16"/>
    </row>
    <row r="19" spans="1:2" ht="17.25">
      <c r="A19" s="17" t="s">
        <v>18</v>
      </c>
      <c r="B19" s="17"/>
    </row>
    <row r="20" spans="1:2" ht="15">
      <c r="A20" s="18" t="s">
        <v>95</v>
      </c>
      <c r="B20" s="18"/>
    </row>
    <row r="21" spans="1:2" ht="14.25">
      <c r="A21" s="20" t="s">
        <v>107</v>
      </c>
      <c r="B21" s="21"/>
    </row>
    <row r="22" spans="1:5" ht="13.5">
      <c r="A22" s="22" t="s">
        <v>97</v>
      </c>
      <c r="B22" s="22" t="s">
        <v>98</v>
      </c>
      <c r="C22" s="22" t="s">
        <v>99</v>
      </c>
      <c r="D22" s="22" t="s">
        <v>100</v>
      </c>
      <c r="E22" s="22" t="s">
        <v>101</v>
      </c>
    </row>
    <row r="23" spans="1:5" ht="12.75">
      <c r="A23" s="19" t="s">
        <v>456</v>
      </c>
      <c r="B23" s="9" t="s">
        <v>108</v>
      </c>
      <c r="C23" s="9" t="s">
        <v>109</v>
      </c>
      <c r="D23" s="9" t="s">
        <v>455</v>
      </c>
      <c r="E23" s="23" t="s">
        <v>454</v>
      </c>
    </row>
    <row r="24" spans="1:5" ht="12.75">
      <c r="A24" s="19" t="s">
        <v>453</v>
      </c>
      <c r="B24" s="9" t="s">
        <v>108</v>
      </c>
      <c r="C24" s="9" t="s">
        <v>111</v>
      </c>
      <c r="D24" s="9" t="s">
        <v>55</v>
      </c>
      <c r="E24" s="23" t="s">
        <v>452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user</cp:lastModifiedBy>
  <cp:lastPrinted>2008-02-22T21:19:39Z</cp:lastPrinted>
  <dcterms:created xsi:type="dcterms:W3CDTF">2002-06-16T13:36:44Z</dcterms:created>
  <dcterms:modified xsi:type="dcterms:W3CDTF">2018-09-28T08:26:10Z</dcterms:modified>
  <cp:category/>
  <cp:version/>
  <cp:contentType/>
  <cp:contentStatus/>
</cp:coreProperties>
</file>